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xr:revisionPtr revIDLastSave="0" documentId="8_{3A30E484-0406-4278-A641-1650D1113B88}" xr6:coauthVersionLast="47" xr6:coauthVersionMax="47" xr10:uidLastSave="{00000000-0000-0000-0000-000000000000}"/>
  <bookViews>
    <workbookView xWindow="-120" yWindow="-120" windowWidth="19440" windowHeight="14880" activeTab="1" xr2:uid="{00000000-000D-0000-FFFF-FFFF00000000}"/>
  </bookViews>
  <sheets>
    <sheet name="P1 Presupuesto Aprobado" sheetId="1" r:id="rId1"/>
    <sheet name="P2 Presupuesto Aprobado-Ejec " sheetId="2" r:id="rId2"/>
    <sheet name="P2 Presupuesto Aprobado-Eje (2" sheetId="4" r:id="rId3"/>
    <sheet name="P3 Ejecucion " sheetId="3" state="hidden" r:id="rId4"/>
  </sheets>
  <definedNames>
    <definedName name="_xlnm.Print_Area" localSheetId="2">'P2 Presupuesto Aprobado-Eje (2'!$A$1:$O$24</definedName>
    <definedName name="_xlnm.Print_Area" localSheetId="1">'P2 Presupuesto Aprobado-Ejec '!$A$1:$P$104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1" i="4" l="1"/>
  <c r="B11" i="2"/>
  <c r="L12" i="2" l="1"/>
  <c r="K12" i="2"/>
  <c r="L17" i="2" l="1"/>
  <c r="L53" i="2"/>
  <c r="L46" i="2"/>
  <c r="L37" i="2"/>
  <c r="L27" i="2"/>
  <c r="L11" i="2"/>
  <c r="J12" i="2" l="1"/>
  <c r="I12" i="2"/>
  <c r="H12" i="2"/>
  <c r="G12" i="2"/>
  <c r="F12" i="2"/>
  <c r="E12" i="2"/>
  <c r="D12" i="2"/>
  <c r="K56" i="2" l="1"/>
  <c r="K34" i="2"/>
  <c r="K18" i="2"/>
  <c r="I54" i="2" l="1"/>
  <c r="G54" i="2"/>
  <c r="I56" i="2"/>
  <c r="H54" i="2" l="1"/>
  <c r="G18" i="2" l="1"/>
  <c r="F56" i="2" l="1"/>
  <c r="N53" i="2" l="1"/>
  <c r="N27" i="2"/>
  <c r="N17" i="2"/>
  <c r="N11" i="2"/>
  <c r="I53" i="2" l="1"/>
  <c r="J17" i="2"/>
  <c r="J27" i="2"/>
  <c r="J11" i="2"/>
  <c r="I27" i="2" l="1"/>
  <c r="I17" i="2"/>
  <c r="I11" i="2"/>
  <c r="B71" i="2" l="1"/>
  <c r="B72" i="2"/>
  <c r="B73" i="2"/>
  <c r="B74" i="2"/>
  <c r="B75" i="2"/>
  <c r="B70" i="2"/>
  <c r="B69" i="2"/>
  <c r="B67" i="2"/>
  <c r="B66" i="2"/>
  <c r="B65" i="2"/>
  <c r="B64" i="2"/>
  <c r="B10" i="1"/>
  <c r="O27" i="2" l="1"/>
  <c r="M27" i="2" l="1"/>
  <c r="O12" i="4" l="1"/>
  <c r="K27" i="2"/>
  <c r="I37" i="2"/>
  <c r="D17" i="2" l="1"/>
  <c r="N11" i="4" l="1"/>
  <c r="M11" i="4"/>
  <c r="L11" i="4"/>
  <c r="Q10" i="4" s="1"/>
  <c r="K11" i="4"/>
  <c r="J11" i="4"/>
  <c r="I11" i="4"/>
  <c r="H11" i="4"/>
  <c r="G11" i="4"/>
  <c r="F11" i="4"/>
  <c r="E11" i="4"/>
  <c r="D11" i="4"/>
  <c r="C11" i="4"/>
  <c r="O11" i="4" l="1"/>
  <c r="B81" i="1"/>
  <c r="B78" i="1"/>
  <c r="B75" i="1"/>
  <c r="B67" i="1"/>
  <c r="B62" i="1"/>
  <c r="B52" i="1"/>
  <c r="B45" i="1"/>
  <c r="B36" i="1"/>
  <c r="B26" i="1"/>
  <c r="B16" i="1"/>
  <c r="B9" i="1" l="1"/>
  <c r="B83" i="1"/>
  <c r="B82" i="2" l="1"/>
  <c r="B79" i="2"/>
  <c r="B76" i="2"/>
  <c r="B68" i="2"/>
  <c r="B63" i="2"/>
  <c r="B52" i="2"/>
  <c r="B51" i="2"/>
  <c r="B50" i="2"/>
  <c r="B49" i="2"/>
  <c r="B48" i="2"/>
  <c r="B47" i="2"/>
  <c r="B45" i="2"/>
  <c r="B44" i="2"/>
  <c r="B43" i="2"/>
  <c r="B42" i="2"/>
  <c r="B41" i="2"/>
  <c r="B40" i="2"/>
  <c r="B39" i="2"/>
  <c r="B38" i="2"/>
  <c r="P83" i="2"/>
  <c r="P82" i="2" s="1"/>
  <c r="P81" i="2"/>
  <c r="P80" i="2"/>
  <c r="P78" i="2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L10" i="2" s="1"/>
  <c r="M63" i="2"/>
  <c r="N63" i="2"/>
  <c r="O63" i="2"/>
  <c r="C53" i="2"/>
  <c r="D53" i="2"/>
  <c r="E53" i="2"/>
  <c r="F53" i="2"/>
  <c r="G53" i="2"/>
  <c r="H53" i="2"/>
  <c r="J53" i="2"/>
  <c r="K53" i="2"/>
  <c r="M53" i="2"/>
  <c r="O53" i="2"/>
  <c r="C46" i="2"/>
  <c r="D46" i="2"/>
  <c r="E46" i="2"/>
  <c r="F46" i="2"/>
  <c r="G46" i="2"/>
  <c r="H46" i="2"/>
  <c r="I46" i="2"/>
  <c r="J46" i="2"/>
  <c r="K46" i="2"/>
  <c r="M46" i="2"/>
  <c r="N46" i="2"/>
  <c r="O46" i="2"/>
  <c r="C37" i="2"/>
  <c r="D37" i="2"/>
  <c r="E37" i="2"/>
  <c r="F37" i="2"/>
  <c r="G37" i="2"/>
  <c r="H37" i="2"/>
  <c r="J37" i="2"/>
  <c r="K37" i="2"/>
  <c r="M37" i="2"/>
  <c r="N37" i="2"/>
  <c r="O37" i="2"/>
  <c r="C27" i="2"/>
  <c r="D27" i="2"/>
  <c r="E27" i="2"/>
  <c r="F27" i="2"/>
  <c r="G27" i="2"/>
  <c r="H27" i="2"/>
  <c r="C17" i="2"/>
  <c r="E17" i="2"/>
  <c r="F17" i="2"/>
  <c r="G17" i="2"/>
  <c r="H17" i="2"/>
  <c r="K17" i="2"/>
  <c r="M17" i="2"/>
  <c r="O17" i="2"/>
  <c r="C11" i="2"/>
  <c r="D11" i="2"/>
  <c r="E11" i="2"/>
  <c r="F11" i="2"/>
  <c r="G11" i="2"/>
  <c r="H11" i="2"/>
  <c r="K11" i="2"/>
  <c r="M11" i="2"/>
  <c r="O11" i="2"/>
  <c r="N10" i="2" l="1"/>
  <c r="O10" i="2"/>
  <c r="P11" i="2"/>
  <c r="B46" i="2"/>
  <c r="P79" i="2"/>
  <c r="D10" i="2"/>
  <c r="P76" i="2"/>
  <c r="M10" i="2"/>
  <c r="E84" i="2"/>
  <c r="B37" i="2"/>
  <c r="P63" i="2"/>
  <c r="P68" i="2"/>
  <c r="P46" i="2"/>
  <c r="P53" i="2"/>
  <c r="P37" i="2"/>
  <c r="P17" i="2"/>
  <c r="B27" i="2"/>
  <c r="B17" i="2"/>
  <c r="B53" i="2"/>
  <c r="P27" i="2"/>
  <c r="I84" i="2"/>
  <c r="H10" i="2"/>
  <c r="N84" i="2"/>
  <c r="J84" i="2"/>
  <c r="F84" i="2"/>
  <c r="L84" i="2"/>
  <c r="H84" i="2"/>
  <c r="D84" i="2"/>
  <c r="M84" i="2"/>
  <c r="G10" i="2"/>
  <c r="O84" i="2"/>
  <c r="K84" i="2"/>
  <c r="G84" i="2"/>
  <c r="C84" i="2"/>
  <c r="K10" i="2"/>
  <c r="C10" i="2"/>
  <c r="F10" i="2"/>
  <c r="I10" i="2"/>
  <c r="E10" i="2"/>
  <c r="J10" i="2"/>
  <c r="Q10" i="2" l="1"/>
  <c r="B10" i="2"/>
  <c r="B84" i="2"/>
  <c r="P10" i="2"/>
  <c r="P84" i="2"/>
</calcChain>
</file>

<file path=xl/sharedStrings.xml><?xml version="1.0" encoding="utf-8"?>
<sst xmlns="http://schemas.openxmlformats.org/spreadsheetml/2006/main" count="323" uniqueCount="142">
  <si>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</si>
  <si>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</si>
  <si>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</si>
  <si>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</si>
  <si>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</si>
  <si>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</si>
  <si>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</si>
  <si>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</si>
  <si>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</si>
  <si>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</si>
  <si>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</si>
  <si>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</si>
  <si>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</si>
  <si>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</si>
  <si>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</si>
  <si>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</si>
  <si>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</si>
  <si>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</si>
  <si>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</si>
  <si>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</si>
  <si>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</si>
  <si>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</si>
  <si>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</si>
  <si>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</si>
  <si>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</si>
  <si>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</si>
  <si>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</si>
  <si>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</si>
  <si>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</si>
  <si>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</si>
  <si>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</si>
  <si>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</si>
  <si>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</si>
  <si>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</si>
  <si>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</si>
  <si>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</si>
  <si>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</si>
  <si>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</si>
  <si>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</si>
  <si>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</si>
  <si>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</si>
  <si>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</si>
  <si>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</si>
  <si>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</si>
  <si>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</si>
  <si>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</si>
  <si>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</si>
  <si>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</si>
  <si>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</si>
  <si>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</si>
  <si>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</si>
  <si>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</si>
  <si>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</si>
  <si>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</si>
  <si>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</si>
  <si>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</si>
  <si>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</si>
  <si>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</si>
  <si>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</si>
  <si>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</si>
  <si>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</si>
  <si>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</si>
  <si>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</si>
  <si>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</si>
  <si>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</si>
  <si>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</si>
  <si>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</si>
  <si>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</si>
  <si>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</si>
  <si>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</si>
  <si>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</si>
  <si>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</si>
  <si>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</si>
  <si>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</si>
  <si>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</si>
  <si>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</si>
  <si>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</si>
  <si>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</si>
  <si>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</si>
  <si>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</si>
  <si>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</si>
  <si>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</si>
  <si>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</si>
  <si>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</si>
  <si>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</si>
  <si>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</si>
  <si>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</si>
  <si>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</si>
  <si>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</si>
  <si>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</si>
  <si>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</si>
  <si>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</si>
  <si>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</si>
  <si>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</si>
  <si>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</si>
  <si>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</si>
  <si>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</si>
  <si>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</si>
  <si>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</si>
  <si>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</si>
  <si>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</si>
  <si>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</si>
  <si>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 xml:space="preserve">Preparado por </t>
  </si>
  <si>
    <t>CONTADOR</t>
  </si>
  <si>
    <t>Revisado Por</t>
  </si>
  <si>
    <t>Administradora Financiera</t>
  </si>
  <si>
    <t>2.2.7 - SERVICIOS DE CONSERVACIÓN, REPARACIONES
 MENORES E INSTALACIONES TEMPORALES</t>
  </si>
  <si>
    <t>2.3.8 - GASTOS QUE SE ASIGNARÁN DURANTE EL EJERCICIO
 (ART. 32 Y 33 LEY 423-06)</t>
  </si>
  <si>
    <t>2.7.4 - GASTOS QUE SE ASIGNARÁN DURANTE EL EJERCICIO PARA 
INVERSIÓN (ART. 32 Y 33 LEY 423-06)</t>
  </si>
  <si>
    <t>Yloleidy A. Esquea E.</t>
  </si>
  <si>
    <t xml:space="preserve">                                        HOSPITAL REGIONAL DR. LUIS ML. MORILLO KING, LA VEGA</t>
  </si>
  <si>
    <t>2.2.8 - OTROS SERVICIOS NO INCLUIDOS EN 
CONCEPTOS ANTERIORES</t>
  </si>
  <si>
    <t>2.3.6 - PRODUCTOS DE MINERALES, METÁLICOS Y
 NO METÁLICOS</t>
  </si>
  <si>
    <t>2.4.2 - TRANSFERENCIAS CORRIENTES AL  GOBIERNO 
GENERAL NACIONAL</t>
  </si>
  <si>
    <t>2.4.3 - TRANSFERENCIAS CORRIENTES A GOBIERNOS 
GENERALES LOCALES</t>
  </si>
  <si>
    <t>2.4.4 - TRANSFERENCIAS CORRIENTES A EMPRESAS 
PÚBLICAS NO FINANCIERAS</t>
  </si>
  <si>
    <t>2.4.5 - TRANSFERENCIAS CORRIENTES A INSTITUCIONES
 PÚBLICAS FINANCIERAS</t>
  </si>
  <si>
    <t>2.5.4 - TRANSFERENCIAS DE CAPITAL  A EMPRESAS PÚBLICAS NO 
FINANCIERAS</t>
  </si>
  <si>
    <t>2.6.9 - EDIFICIOS, ESTRUCTURAS, TIERRAS, TERRENOS Y OBJETOS
 DE VALOR</t>
  </si>
  <si>
    <t>2.6.2 - MOBILIARIO Y EQUIPO AUDIOVISUAL, RECREATIVO Y 
EDUCACIONAL</t>
  </si>
  <si>
    <t>2.3.7 - COMBUSTIBLES, LUBRICANTES, PRODUCTOS 
QUÍMICOS Y CONEXOS</t>
  </si>
  <si>
    <t>2.4.9 - TRANSFERENCIAS CORRIENTES A OTRAS 
INSTITUCIONES PÚBLICAS</t>
  </si>
  <si>
    <t>2.4.1 - TRANSFERENCIAS CORRIENTES AL SECTOR 
PRIVADO</t>
  </si>
  <si>
    <t>2.4.7 - TRANSFERENCIAS CORRIENTES AL SECTOR
 EXTERNO</t>
  </si>
  <si>
    <t>2.5.1 - TRANSFERENCIAS DE CAPITAL AL SECTOR 
PRIVADO</t>
  </si>
  <si>
    <t>2.5.2 - TRANSFERENCIAS DE CAPITAL AL GOBIERNO GENERAL 
 NACIONAL</t>
  </si>
  <si>
    <t>2.5.3 - TRANSFERENCIAS DE CAPITAL A GOBIERNOS 
GENERALES LOCALES</t>
  </si>
  <si>
    <t>2.8 - ADQUISICION DE ACTIVOS FINANCIEROS CON
 FINES DE POLÍTICA</t>
  </si>
  <si>
    <t>2.8.2 - ADQUISICIÓN DE TÍTULOS VALORES 
REPRESENTATIVOS DE DEUDA</t>
  </si>
  <si>
    <t>2.9.4 - COMISIONES Y OTROS GASTOS BANCARIOS 
DE LA DEUDA PÚBLICA</t>
  </si>
  <si>
    <t>4.1.1 - INCREMENTO DE ACTIVOS FINANCIEROS 
CORRIENTES</t>
  </si>
  <si>
    <t>4.1.2 - INCREMENTO DE ACTIVOS FINANCIEROS 
NO CORRIENTES</t>
  </si>
  <si>
    <t>4.3.5 - DISMINUCIÓN DEPÓSITOS FONDOS DE 
TERCEROS</t>
  </si>
  <si>
    <t>2.6.3 - EQUIPO E INSTRUMENTAL, CIENTÍFICO Y
 LABORATORIO</t>
  </si>
  <si>
    <t>2.5.6 - TRANSFERENCIAS DE CAPITAL AL SECTOR 
EXTERNO</t>
  </si>
  <si>
    <t>2.5.9 - TRANSFERENCIAS DE CAPITAL A OTRAS
 INSTITUCIONES PÚBLICAS</t>
  </si>
  <si>
    <t>2.6.4 - VEHÍCULOS Y EQUIPO DE TRANSPORTE, TRACCIÓN Y  ELEVACIÓN</t>
  </si>
  <si>
    <t>OCT. - DIC. 2024</t>
  </si>
  <si>
    <t xml:space="preserve">Licda Leonarda Acevedo </t>
  </si>
  <si>
    <t xml:space="preserve">Licda Yoleidy Esquea </t>
  </si>
  <si>
    <t>Año 2025</t>
  </si>
  <si>
    <t>Contadora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</si>
</sst>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\ _€_-;\-* #,##0.00\ _€_-;_-* &quot;-&quot;??\ _€_-;_-@_-"/>
    <numFmt numFmtId="165" formatCode="_(* #,##0.0_);_(* \(#,##0.0\);_(* &quot;-&quot;??_);_(@_)"/>
    <numFmt numFmtId="166" formatCode="_(* #,##0.0_);_(* \(#,##0.0\);_(* &quot;-&quot;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-0.249977111117893"/>
        <bgColor theme="4" tint="0.79998168889431442"/>
      </patternFill>
    </fill>
  </fills>
  <borders count="1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5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0" fontId="2" fillId="4" borderId="14" xfId="0" applyFont="1" applyFill="1" applyBorder="1" applyAlignment="1">
      <alignment horizontal="center"/>
    </xf>
    <xf numFmtId="0" fontId="2" fillId="4" borderId="16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5" fontId="3" fillId="2" borderId="0" xfId="0" applyNumberFormat="1" applyFont="1" applyFill="1"/>
    <xf numFmtId="0" fontId="3" fillId="0" borderId="13" xfId="0" applyFont="1" applyBorder="1" applyAlignment="1">
      <alignment horizontal="left"/>
    </xf>
    <xf numFmtId="165" fontId="3" fillId="0" borderId="13" xfId="0" applyNumberFormat="1" applyFont="1" applyBorder="1"/>
    <xf numFmtId="0" fontId="3" fillId="0" borderId="13" xfId="0" applyFont="1" applyBorder="1" applyAlignment="1">
      <alignment horizontal="left" indent="1"/>
    </xf>
    <xf numFmtId="0" fontId="0" fillId="0" borderId="13" xfId="0" applyBorder="1" applyAlignment="1">
      <alignment horizontal="left" indent="2"/>
    </xf>
    <xf numFmtId="165" fontId="0" fillId="0" borderId="13" xfId="0" applyNumberFormat="1" applyBorder="1"/>
    <xf numFmtId="0" fontId="3" fillId="5" borderId="13" xfId="0" applyFont="1" applyFill="1" applyBorder="1" applyAlignment="1">
      <alignment horizontal="left" indent="1"/>
    </xf>
    <xf numFmtId="165" fontId="3" fillId="5" borderId="13" xfId="0" applyNumberFormat="1" applyFont="1" applyFill="1" applyBorder="1"/>
    <xf numFmtId="0" fontId="3" fillId="0" borderId="0" xfId="0" applyFont="1"/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center"/>
    </xf>
    <xf numFmtId="39" fontId="3" fillId="0" borderId="13" xfId="0" applyNumberFormat="1" applyFont="1" applyBorder="1"/>
    <xf numFmtId="39" fontId="3" fillId="5" borderId="13" xfId="0" applyNumberFormat="1" applyFont="1" applyFill="1" applyBorder="1"/>
    <xf numFmtId="39" fontId="0" fillId="0" borderId="13" xfId="0" applyNumberFormat="1" applyBorder="1"/>
    <xf numFmtId="39" fontId="3" fillId="2" borderId="0" xfId="0" applyNumberFormat="1" applyFont="1" applyFill="1"/>
    <xf numFmtId="4" fontId="3" fillId="0" borderId="13" xfId="0" applyNumberFormat="1" applyFont="1" applyBorder="1"/>
    <xf numFmtId="4" fontId="3" fillId="5" borderId="13" xfId="0" applyNumberFormat="1" applyFont="1" applyFill="1" applyBorder="1"/>
    <xf numFmtId="4" fontId="0" fillId="0" borderId="13" xfId="0" applyNumberFormat="1" applyBorder="1"/>
    <xf numFmtId="43" fontId="0" fillId="0" borderId="0" xfId="0" applyNumberFormat="1"/>
    <xf numFmtId="166" fontId="0" fillId="0" borderId="0" xfId="0" applyNumberFormat="1"/>
    <xf numFmtId="165" fontId="3" fillId="0" borderId="0" xfId="0" applyNumberFormat="1" applyFont="1"/>
    <xf numFmtId="39" fontId="13" fillId="0" borderId="13" xfId="0" applyNumberFormat="1" applyFont="1" applyBorder="1"/>
    <xf numFmtId="39" fontId="14" fillId="0" borderId="13" xfId="0" applyNumberFormat="1" applyFont="1" applyBorder="1"/>
    <xf numFmtId="43" fontId="3" fillId="0" borderId="13" xfId="1" applyFont="1" applyBorder="1"/>
    <xf numFmtId="43" fontId="3" fillId="5" borderId="13" xfId="1" applyFont="1" applyFill="1" applyBorder="1"/>
    <xf numFmtId="0" fontId="2" fillId="4" borderId="17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15" fillId="0" borderId="0" xfId="0" applyFont="1"/>
    <xf numFmtId="0" fontId="3" fillId="0" borderId="18" xfId="0" applyFont="1" applyBorder="1"/>
    <xf numFmtId="0" fontId="16" fillId="4" borderId="14" xfId="0" applyFont="1" applyFill="1" applyBorder="1" applyAlignment="1">
      <alignment horizontal="center"/>
    </xf>
    <xf numFmtId="0" fontId="16" fillId="4" borderId="16" xfId="0" applyFont="1" applyFill="1" applyBorder="1" applyAlignment="1">
      <alignment horizontal="center"/>
    </xf>
    <xf numFmtId="43" fontId="15" fillId="6" borderId="0" xfId="1" applyFont="1" applyFill="1"/>
    <xf numFmtId="0" fontId="18" fillId="0" borderId="0" xfId="0" applyFont="1"/>
    <xf numFmtId="164" fontId="18" fillId="0" borderId="0" xfId="0" applyNumberFormat="1" applyFont="1"/>
    <xf numFmtId="165" fontId="18" fillId="0" borderId="0" xfId="0" applyNumberFormat="1" applyFont="1"/>
    <xf numFmtId="0" fontId="19" fillId="0" borderId="0" xfId="0" applyFont="1"/>
    <xf numFmtId="0" fontId="20" fillId="0" borderId="0" xfId="0" applyFont="1"/>
    <xf numFmtId="43" fontId="14" fillId="0" borderId="13" xfId="1" applyFont="1" applyBorder="1"/>
    <xf numFmtId="0" fontId="0" fillId="0" borderId="18" xfId="0" applyBorder="1"/>
    <xf numFmtId="0" fontId="9" fillId="0" borderId="13" xfId="0" applyFont="1" applyBorder="1" applyAlignment="1">
      <alignment horizontal="left"/>
    </xf>
    <xf numFmtId="4" fontId="9" fillId="0" borderId="13" xfId="0" applyNumberFormat="1" applyFont="1" applyBorder="1"/>
    <xf numFmtId="43" fontId="9" fillId="0" borderId="13" xfId="1" applyFont="1" applyBorder="1"/>
    <xf numFmtId="43" fontId="9" fillId="0" borderId="13" xfId="1" applyFont="1" applyFill="1" applyBorder="1"/>
    <xf numFmtId="0" fontId="9" fillId="5" borderId="13" xfId="0" applyFont="1" applyFill="1" applyBorder="1" applyAlignment="1">
      <alignment horizontal="left" indent="1"/>
    </xf>
    <xf numFmtId="4" fontId="9" fillId="5" borderId="13" xfId="0" applyNumberFormat="1" applyFont="1" applyFill="1" applyBorder="1"/>
    <xf numFmtId="165" fontId="9" fillId="5" borderId="13" xfId="0" applyNumberFormat="1" applyFont="1" applyFill="1" applyBorder="1"/>
    <xf numFmtId="43" fontId="9" fillId="5" borderId="13" xfId="1" applyFont="1" applyFill="1" applyBorder="1"/>
    <xf numFmtId="0" fontId="6" fillId="0" borderId="13" xfId="0" applyFont="1" applyBorder="1" applyAlignment="1">
      <alignment horizontal="left" indent="2"/>
    </xf>
    <xf numFmtId="43" fontId="6" fillId="0" borderId="13" xfId="1" applyFont="1" applyBorder="1" applyAlignment="1">
      <alignment horizontal="right"/>
    </xf>
    <xf numFmtId="4" fontId="6" fillId="0" borderId="13" xfId="0" applyNumberFormat="1" applyFont="1" applyBorder="1"/>
    <xf numFmtId="43" fontId="6" fillId="0" borderId="13" xfId="1" applyFont="1" applyBorder="1"/>
    <xf numFmtId="39" fontId="21" fillId="0" borderId="13" xfId="0" applyNumberFormat="1" applyFont="1" applyBorder="1"/>
    <xf numFmtId="39" fontId="6" fillId="0" borderId="13" xfId="0" applyNumberFormat="1" applyFont="1" applyBorder="1"/>
    <xf numFmtId="0" fontId="6" fillId="0" borderId="13" xfId="0" applyFont="1" applyBorder="1" applyAlignment="1">
      <alignment horizontal="left" wrapText="1" indent="2"/>
    </xf>
    <xf numFmtId="0" fontId="6" fillId="0" borderId="13" xfId="0" applyFont="1" applyBorder="1"/>
    <xf numFmtId="165" fontId="9" fillId="0" borderId="13" xfId="0" applyNumberFormat="1" applyFont="1" applyBorder="1"/>
    <xf numFmtId="39" fontId="22" fillId="0" borderId="13" xfId="0" applyNumberFormat="1" applyFont="1" applyBorder="1"/>
    <xf numFmtId="0" fontId="9" fillId="5" borderId="13" xfId="0" applyFont="1" applyFill="1" applyBorder="1" applyAlignment="1">
      <alignment horizontal="left" wrapText="1" indent="1"/>
    </xf>
    <xf numFmtId="0" fontId="9" fillId="0" borderId="13" xfId="0" applyFont="1" applyBorder="1" applyAlignment="1">
      <alignment horizontal="left" indent="1"/>
    </xf>
    <xf numFmtId="43" fontId="18" fillId="0" borderId="0" xfId="1" applyFont="1"/>
    <xf numFmtId="165" fontId="6" fillId="0" borderId="13" xfId="0" applyNumberFormat="1" applyFont="1" applyBorder="1"/>
    <xf numFmtId="4" fontId="21" fillId="0" borderId="13" xfId="0" applyNumberFormat="1" applyFont="1" applyBorder="1"/>
    <xf numFmtId="0" fontId="17" fillId="7" borderId="0" xfId="0" applyFont="1" applyFill="1" applyAlignment="1">
      <alignment vertical="center"/>
    </xf>
    <xf numFmtId="43" fontId="15" fillId="7" borderId="0" xfId="1" applyFont="1" applyFill="1"/>
    <xf numFmtId="4" fontId="15" fillId="7" borderId="0" xfId="0" applyNumberFormat="1" applyFont="1" applyFill="1"/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5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16" fillId="2" borderId="3" xfId="0" applyFont="1" applyFill="1" applyBorder="1" applyAlignment="1">
      <alignment horizontal="left" vertical="center"/>
    </xf>
    <xf numFmtId="0" fontId="16" fillId="2" borderId="14" xfId="0" applyFont="1" applyFill="1" applyBorder="1" applyAlignment="1">
      <alignment horizontal="left" vertical="center"/>
    </xf>
    <xf numFmtId="43" fontId="16" fillId="2" borderId="3" xfId="1" applyFont="1" applyFill="1" applyBorder="1" applyAlignment="1">
      <alignment horizontal="center" vertical="center" wrapText="1"/>
    </xf>
    <xf numFmtId="43" fontId="16" fillId="2" borderId="15" xfId="1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5" xfId="0" applyFont="1" applyBorder="1" applyAlignment="1">
      <alignment horizontal="center" vertical="top" wrapText="1" readingOrder="1"/>
    </xf>
    <xf numFmtId="0" fontId="10" fillId="0" borderId="0" xfId="0" applyFont="1" applyAlignment="1">
      <alignment horizontal="center" vertical="top" wrapText="1" readingOrder="1"/>
    </xf>
    <xf numFmtId="0" fontId="19" fillId="0" borderId="0" xfId="0" applyFont="1" applyAlignment="1">
      <alignment horizontal="left"/>
    </xf>
    <xf numFmtId="0" fontId="0" fillId="0" borderId="0" xfId="0" applyAlignment="1">
      <alignment horizontal="center"/>
    </xf>
    <xf numFmtId="0" fontId="19" fillId="0" borderId="0" xfId="0" applyFont="1" applyAlignment="1">
      <alignment horizontal="center"/>
    </xf>
    <xf numFmtId="0" fontId="16" fillId="4" borderId="11" xfId="0" applyFont="1" applyFill="1" applyBorder="1" applyAlignment="1">
      <alignment horizontal="center" vertical="center"/>
    </xf>
    <xf numFmtId="0" fontId="16" fillId="4" borderId="6" xfId="0" applyFont="1" applyFill="1" applyBorder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43" fontId="2" fillId="2" borderId="15" xfId="1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 xr:uid="{00000000-0005-0000-0000-000001000000}"/>
    <cellStyle name="Millares 2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1028700</xdr:colOff>
      <xdr:row>4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381001"/>
          <a:ext cx="1028699" cy="1028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6"/>
  <sheetViews>
    <sheetView showGridLines="0" topLeftCell="A11" workbookViewId="0">
      <selection activeCell="B10" sqref="B10"/>
    </sheetView>
  </sheetViews>
  <sheetFormatPr baseColWidth="10" defaultColWidth="11.42578125" defaultRowHeight="15" x14ac:dyDescent="0.25"/>
  <cols>
    <col min="1" max="1" width="105.85546875" customWidth="1"/>
    <col min="2" max="2" width="17.5703125" customWidth="1"/>
    <col min="3" max="3" width="16.7109375" customWidth="1"/>
  </cols>
  <sheetData>
    <row r="1" spans="1:16" ht="28.5" customHeight="1" x14ac:dyDescent="0.25">
      <c r="A1" s="28" t="s">
        <v>101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</row>
    <row r="2" spans="1:16" ht="21" customHeight="1" x14ac:dyDescent="0.25">
      <c r="A2" s="30" t="s">
        <v>110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15.75" x14ac:dyDescent="0.25">
      <c r="A3" s="32" t="s">
        <v>140</v>
      </c>
      <c r="B3" s="36"/>
      <c r="C3" s="36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</row>
    <row r="4" spans="1:16" ht="15.75" customHeight="1" x14ac:dyDescent="0.25">
      <c r="A4" s="34" t="s">
        <v>100</v>
      </c>
      <c r="B4" s="35"/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</row>
    <row r="5" spans="1:16" ht="15.75" customHeight="1" x14ac:dyDescent="0.25">
      <c r="A5" s="35" t="s">
        <v>79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7" spans="1:16" ht="15" customHeight="1" x14ac:dyDescent="0.25">
      <c r="A7" s="91" t="s">
        <v>66</v>
      </c>
      <c r="B7" s="92" t="s">
        <v>96</v>
      </c>
      <c r="C7" s="92" t="s">
        <v>95</v>
      </c>
      <c r="D7" s="6"/>
    </row>
    <row r="8" spans="1:16" ht="23.25" customHeight="1" x14ac:dyDescent="0.25">
      <c r="A8" s="91"/>
      <c r="B8" s="93"/>
      <c r="C8" s="93"/>
      <c r="D8" s="6"/>
    </row>
    <row r="9" spans="1:16" x14ac:dyDescent="0.25">
      <c r="A9" s="20" t="s">
        <v>0</v>
      </c>
      <c r="B9" s="37">
        <f>+B10+B16+B26+B36+B45+B52+B62+B67+B75+B78+B81</f>
        <v>589140870.91999996</v>
      </c>
      <c r="C9" s="21"/>
      <c r="D9" s="6"/>
    </row>
    <row r="10" spans="1:16" x14ac:dyDescent="0.25">
      <c r="A10" s="25" t="s">
        <v>1</v>
      </c>
      <c r="B10" s="38">
        <f>SUM(B11:B15)</f>
        <v>466550972.52999997</v>
      </c>
      <c r="C10" s="26"/>
      <c r="D10" s="6"/>
    </row>
    <row r="11" spans="1:16" x14ac:dyDescent="0.25">
      <c r="A11" s="23" t="s">
        <v>2</v>
      </c>
      <c r="B11" s="39">
        <v>465793390.69</v>
      </c>
      <c r="C11" s="24"/>
      <c r="D11" s="6"/>
    </row>
    <row r="12" spans="1:16" x14ac:dyDescent="0.25">
      <c r="A12" s="23" t="s">
        <v>3</v>
      </c>
      <c r="B12" s="48"/>
      <c r="C12" s="24"/>
      <c r="D12" s="6"/>
    </row>
    <row r="13" spans="1:16" x14ac:dyDescent="0.25">
      <c r="A13" s="23" t="s">
        <v>4</v>
      </c>
      <c r="B13" s="39"/>
      <c r="C13" s="24"/>
      <c r="D13" s="6"/>
    </row>
    <row r="14" spans="1:16" x14ac:dyDescent="0.25">
      <c r="A14" s="23" t="s">
        <v>5</v>
      </c>
      <c r="B14" s="39"/>
      <c r="C14" s="24"/>
      <c r="D14" s="6"/>
    </row>
    <row r="15" spans="1:16" x14ac:dyDescent="0.25">
      <c r="A15" s="23" t="s">
        <v>6</v>
      </c>
      <c r="B15" s="39">
        <v>757581.84</v>
      </c>
      <c r="C15" s="24"/>
      <c r="D15" s="6"/>
    </row>
    <row r="16" spans="1:16" x14ac:dyDescent="0.25">
      <c r="A16" s="25" t="s">
        <v>7</v>
      </c>
      <c r="B16" s="38">
        <f>SUM(B17:B25)</f>
        <v>10215353.34</v>
      </c>
      <c r="C16" s="26"/>
      <c r="D16" s="6"/>
    </row>
    <row r="17" spans="1:4" x14ac:dyDescent="0.25">
      <c r="A17" s="23" t="s">
        <v>8</v>
      </c>
      <c r="B17" s="48">
        <v>3489019.32</v>
      </c>
      <c r="C17" s="24"/>
      <c r="D17" s="6"/>
    </row>
    <row r="18" spans="1:4" x14ac:dyDescent="0.25">
      <c r="A18" s="23" t="s">
        <v>9</v>
      </c>
      <c r="B18" s="48">
        <v>1641905.04</v>
      </c>
      <c r="C18" s="24"/>
      <c r="D18" s="6"/>
    </row>
    <row r="19" spans="1:4" x14ac:dyDescent="0.25">
      <c r="A19" s="23" t="s">
        <v>10</v>
      </c>
      <c r="B19" s="48">
        <v>576135</v>
      </c>
      <c r="C19" s="24"/>
      <c r="D19" s="6"/>
    </row>
    <row r="20" spans="1:4" x14ac:dyDescent="0.25">
      <c r="A20" s="23" t="s">
        <v>11</v>
      </c>
      <c r="B20" s="48">
        <v>24051.360000000001</v>
      </c>
      <c r="C20" s="24"/>
      <c r="D20" s="6"/>
    </row>
    <row r="21" spans="1:4" x14ac:dyDescent="0.25">
      <c r="A21" s="23" t="s">
        <v>12</v>
      </c>
      <c r="B21" s="48"/>
      <c r="C21" s="24"/>
    </row>
    <row r="22" spans="1:4" x14ac:dyDescent="0.25">
      <c r="A22" s="23" t="s">
        <v>13</v>
      </c>
      <c r="B22" s="48">
        <v>126053.42</v>
      </c>
      <c r="C22" s="24"/>
    </row>
    <row r="23" spans="1:4" x14ac:dyDescent="0.25">
      <c r="A23" s="23" t="s">
        <v>14</v>
      </c>
      <c r="B23" s="48">
        <v>2572559.08</v>
      </c>
      <c r="C23" s="24"/>
    </row>
    <row r="24" spans="1:4" x14ac:dyDescent="0.25">
      <c r="A24" s="23" t="s">
        <v>15</v>
      </c>
      <c r="B24" s="48">
        <v>1785630.12</v>
      </c>
      <c r="C24" s="24"/>
    </row>
    <row r="25" spans="1:4" x14ac:dyDescent="0.25">
      <c r="A25" s="23" t="s">
        <v>16</v>
      </c>
      <c r="B25" s="48"/>
      <c r="C25" s="24"/>
    </row>
    <row r="26" spans="1:4" x14ac:dyDescent="0.25">
      <c r="A26" s="25" t="s">
        <v>17</v>
      </c>
      <c r="B26" s="38">
        <f>SUM(B27:B35)</f>
        <v>109803937.21000001</v>
      </c>
      <c r="C26" s="26"/>
    </row>
    <row r="27" spans="1:4" x14ac:dyDescent="0.25">
      <c r="A27" s="23" t="s">
        <v>18</v>
      </c>
      <c r="B27" s="48">
        <v>5102358</v>
      </c>
      <c r="C27" s="24"/>
    </row>
    <row r="28" spans="1:4" x14ac:dyDescent="0.25">
      <c r="A28" s="23" t="s">
        <v>19</v>
      </c>
      <c r="B28" s="48">
        <v>425169.96</v>
      </c>
      <c r="C28" s="24"/>
    </row>
    <row r="29" spans="1:4" x14ac:dyDescent="0.25">
      <c r="A29" s="23" t="s">
        <v>20</v>
      </c>
      <c r="B29" s="48">
        <v>1045321.92</v>
      </c>
      <c r="C29" s="24"/>
    </row>
    <row r="30" spans="1:4" x14ac:dyDescent="0.25">
      <c r="A30" s="23" t="s">
        <v>21</v>
      </c>
      <c r="B30" s="48">
        <v>24038382.960000001</v>
      </c>
      <c r="C30" s="24"/>
    </row>
    <row r="31" spans="1:4" x14ac:dyDescent="0.25">
      <c r="A31" s="23" t="s">
        <v>22</v>
      </c>
      <c r="B31" s="48">
        <v>1191443.28</v>
      </c>
      <c r="C31" s="24"/>
    </row>
    <row r="32" spans="1:4" x14ac:dyDescent="0.25">
      <c r="A32" s="23" t="s">
        <v>23</v>
      </c>
      <c r="B32" s="48">
        <v>157731.6</v>
      </c>
      <c r="C32" s="24"/>
    </row>
    <row r="33" spans="1:3" x14ac:dyDescent="0.25">
      <c r="A33" s="23" t="s">
        <v>24</v>
      </c>
      <c r="B33" s="48">
        <v>40887330.259999998</v>
      </c>
      <c r="C33" s="24"/>
    </row>
    <row r="34" spans="1:3" x14ac:dyDescent="0.25">
      <c r="A34" s="23" t="s">
        <v>25</v>
      </c>
      <c r="B34" s="48"/>
      <c r="C34" s="24"/>
    </row>
    <row r="35" spans="1:3" x14ac:dyDescent="0.25">
      <c r="A35" s="23" t="s">
        <v>26</v>
      </c>
      <c r="B35" s="48">
        <v>36956199.229999997</v>
      </c>
      <c r="C35" s="24"/>
    </row>
    <row r="36" spans="1:3" x14ac:dyDescent="0.25">
      <c r="A36" s="25" t="s">
        <v>27</v>
      </c>
      <c r="B36" s="38">
        <f>SUM(B37:B44)</f>
        <v>0</v>
      </c>
      <c r="C36" s="26"/>
    </row>
    <row r="37" spans="1:3" x14ac:dyDescent="0.25">
      <c r="A37" s="23" t="s">
        <v>28</v>
      </c>
      <c r="B37" s="39"/>
      <c r="C37" s="24"/>
    </row>
    <row r="38" spans="1:3" x14ac:dyDescent="0.25">
      <c r="A38" s="23" t="s">
        <v>29</v>
      </c>
      <c r="B38" s="39"/>
      <c r="C38" s="24"/>
    </row>
    <row r="39" spans="1:3" x14ac:dyDescent="0.25">
      <c r="A39" s="23" t="s">
        <v>30</v>
      </c>
      <c r="B39" s="39"/>
      <c r="C39" s="24"/>
    </row>
    <row r="40" spans="1:3" x14ac:dyDescent="0.25">
      <c r="A40" s="23" t="s">
        <v>31</v>
      </c>
      <c r="B40" s="39"/>
      <c r="C40" s="24"/>
    </row>
    <row r="41" spans="1:3" x14ac:dyDescent="0.25">
      <c r="A41" s="23" t="s">
        <v>32</v>
      </c>
      <c r="B41" s="39"/>
      <c r="C41" s="24"/>
    </row>
    <row r="42" spans="1:3" x14ac:dyDescent="0.25">
      <c r="A42" s="23" t="s">
        <v>33</v>
      </c>
      <c r="B42" s="39"/>
      <c r="C42" s="24"/>
    </row>
    <row r="43" spans="1:3" x14ac:dyDescent="0.25">
      <c r="A43" s="23" t="s">
        <v>34</v>
      </c>
      <c r="B43" s="39"/>
      <c r="C43" s="24"/>
    </row>
    <row r="44" spans="1:3" x14ac:dyDescent="0.25">
      <c r="A44" s="23" t="s">
        <v>35</v>
      </c>
      <c r="B44" s="39"/>
      <c r="C44" s="24"/>
    </row>
    <row r="45" spans="1:3" x14ac:dyDescent="0.25">
      <c r="A45" s="25" t="s">
        <v>36</v>
      </c>
      <c r="B45" s="38">
        <f>SUM(B46:B51)</f>
        <v>0</v>
      </c>
      <c r="C45" s="26"/>
    </row>
    <row r="46" spans="1:3" x14ac:dyDescent="0.25">
      <c r="A46" s="23" t="s">
        <v>37</v>
      </c>
      <c r="B46" s="39"/>
      <c r="C46" s="24"/>
    </row>
    <row r="47" spans="1:3" x14ac:dyDescent="0.25">
      <c r="A47" s="23" t="s">
        <v>38</v>
      </c>
      <c r="B47" s="39"/>
      <c r="C47" s="24"/>
    </row>
    <row r="48" spans="1:3" x14ac:dyDescent="0.25">
      <c r="A48" s="23" t="s">
        <v>39</v>
      </c>
      <c r="B48" s="39"/>
      <c r="C48" s="24"/>
    </row>
    <row r="49" spans="1:3" x14ac:dyDescent="0.25">
      <c r="A49" s="23" t="s">
        <v>40</v>
      </c>
      <c r="B49" s="39"/>
      <c r="C49" s="24"/>
    </row>
    <row r="50" spans="1:3" x14ac:dyDescent="0.25">
      <c r="A50" s="23" t="s">
        <v>41</v>
      </c>
      <c r="B50" s="39"/>
      <c r="C50" s="24"/>
    </row>
    <row r="51" spans="1:3" x14ac:dyDescent="0.25">
      <c r="A51" s="23" t="s">
        <v>42</v>
      </c>
      <c r="B51" s="39"/>
      <c r="C51" s="24"/>
    </row>
    <row r="52" spans="1:3" x14ac:dyDescent="0.25">
      <c r="A52" s="25" t="s">
        <v>43</v>
      </c>
      <c r="B52" s="38">
        <f>SUM(B53:B61)</f>
        <v>2570607.84</v>
      </c>
      <c r="C52" s="26"/>
    </row>
    <row r="53" spans="1:3" x14ac:dyDescent="0.25">
      <c r="A53" s="23" t="s">
        <v>44</v>
      </c>
      <c r="B53" s="48">
        <v>1742311.68</v>
      </c>
      <c r="C53" s="24"/>
    </row>
    <row r="54" spans="1:3" x14ac:dyDescent="0.25">
      <c r="A54" s="23" t="s">
        <v>45</v>
      </c>
      <c r="B54" s="48"/>
      <c r="C54" s="24"/>
    </row>
    <row r="55" spans="1:3" x14ac:dyDescent="0.25">
      <c r="A55" s="23" t="s">
        <v>46</v>
      </c>
      <c r="B55" s="48">
        <v>828296.16</v>
      </c>
      <c r="C55" s="24"/>
    </row>
    <row r="56" spans="1:3" x14ac:dyDescent="0.25">
      <c r="A56" s="23" t="s">
        <v>47</v>
      </c>
      <c r="B56" s="47"/>
      <c r="C56" s="24"/>
    </row>
    <row r="57" spans="1:3" x14ac:dyDescent="0.25">
      <c r="A57" s="23" t="s">
        <v>48</v>
      </c>
      <c r="B57" s="48"/>
      <c r="C57" s="24"/>
    </row>
    <row r="58" spans="1:3" x14ac:dyDescent="0.25">
      <c r="A58" s="23" t="s">
        <v>49</v>
      </c>
      <c r="B58" s="48"/>
      <c r="C58" s="24"/>
    </row>
    <row r="59" spans="1:3" x14ac:dyDescent="0.25">
      <c r="A59" s="23" t="s">
        <v>50</v>
      </c>
      <c r="B59" s="48"/>
      <c r="C59" s="24"/>
    </row>
    <row r="60" spans="1:3" x14ac:dyDescent="0.25">
      <c r="A60" s="23" t="s">
        <v>51</v>
      </c>
      <c r="B60" s="48"/>
      <c r="C60" s="24"/>
    </row>
    <row r="61" spans="1:3" x14ac:dyDescent="0.25">
      <c r="A61" s="23" t="s">
        <v>52</v>
      </c>
      <c r="B61" s="48"/>
      <c r="C61" s="24"/>
    </row>
    <row r="62" spans="1:3" x14ac:dyDescent="0.25">
      <c r="A62" s="25" t="s">
        <v>53</v>
      </c>
      <c r="B62" s="38">
        <f>SUM(B63:B66)</f>
        <v>0</v>
      </c>
      <c r="C62" s="26"/>
    </row>
    <row r="63" spans="1:3" x14ac:dyDescent="0.25">
      <c r="A63" s="23" t="s">
        <v>54</v>
      </c>
      <c r="B63" s="48"/>
      <c r="C63" s="24"/>
    </row>
    <row r="64" spans="1:3" x14ac:dyDescent="0.25">
      <c r="A64" s="23" t="s">
        <v>55</v>
      </c>
      <c r="B64" s="39"/>
      <c r="C64" s="24"/>
    </row>
    <row r="65" spans="1:3" x14ac:dyDescent="0.25">
      <c r="A65" s="23" t="s">
        <v>56</v>
      </c>
      <c r="B65" s="39"/>
      <c r="C65" s="24"/>
    </row>
    <row r="66" spans="1:3" x14ac:dyDescent="0.25">
      <c r="A66" s="23" t="s">
        <v>57</v>
      </c>
      <c r="B66" s="39"/>
      <c r="C66" s="24"/>
    </row>
    <row r="67" spans="1:3" x14ac:dyDescent="0.25">
      <c r="A67" s="25" t="s">
        <v>58</v>
      </c>
      <c r="B67" s="38">
        <f>SUM(B68:B74)</f>
        <v>0</v>
      </c>
      <c r="C67" s="26"/>
    </row>
    <row r="68" spans="1:3" x14ac:dyDescent="0.25">
      <c r="A68" s="23" t="s">
        <v>59</v>
      </c>
      <c r="B68" s="39"/>
      <c r="C68" s="24"/>
    </row>
    <row r="69" spans="1:3" x14ac:dyDescent="0.25">
      <c r="A69" s="23" t="s">
        <v>60</v>
      </c>
      <c r="B69" s="39"/>
      <c r="C69" s="24"/>
    </row>
    <row r="70" spans="1:3" x14ac:dyDescent="0.25">
      <c r="A70" s="22" t="s">
        <v>61</v>
      </c>
      <c r="B70" s="37">
        <v>0</v>
      </c>
      <c r="C70" s="21"/>
    </row>
    <row r="71" spans="1:3" x14ac:dyDescent="0.25">
      <c r="A71" s="23" t="s">
        <v>62</v>
      </c>
      <c r="B71" s="39">
        <v>0</v>
      </c>
      <c r="C71" s="24"/>
    </row>
    <row r="72" spans="1:3" x14ac:dyDescent="0.25">
      <c r="A72" s="23" t="s">
        <v>63</v>
      </c>
      <c r="B72" s="39"/>
      <c r="C72" s="24"/>
    </row>
    <row r="73" spans="1:3" x14ac:dyDescent="0.25">
      <c r="A73" s="23" t="s">
        <v>64</v>
      </c>
      <c r="B73" s="39"/>
      <c r="C73" s="24"/>
    </row>
    <row r="74" spans="1:3" x14ac:dyDescent="0.25">
      <c r="A74" s="20" t="s">
        <v>69</v>
      </c>
      <c r="B74" s="37"/>
      <c r="C74" s="21"/>
    </row>
    <row r="75" spans="1:3" x14ac:dyDescent="0.25">
      <c r="A75" s="25" t="s">
        <v>70</v>
      </c>
      <c r="B75" s="38">
        <f>SUM(B76:B77)</f>
        <v>0</v>
      </c>
      <c r="C75" s="26"/>
    </row>
    <row r="76" spans="1:3" x14ac:dyDescent="0.25">
      <c r="A76" s="23" t="s">
        <v>71</v>
      </c>
      <c r="B76" s="39"/>
      <c r="C76" s="24"/>
    </row>
    <row r="77" spans="1:3" x14ac:dyDescent="0.25">
      <c r="A77" s="23" t="s">
        <v>72</v>
      </c>
      <c r="B77" s="39"/>
      <c r="C77" s="24"/>
    </row>
    <row r="78" spans="1:3" x14ac:dyDescent="0.25">
      <c r="A78" s="25" t="s">
        <v>73</v>
      </c>
      <c r="B78" s="38">
        <f>SUM(B79:B80)</f>
        <v>0</v>
      </c>
      <c r="C78" s="26"/>
    </row>
    <row r="79" spans="1:3" x14ac:dyDescent="0.25">
      <c r="A79" s="23" t="s">
        <v>74</v>
      </c>
      <c r="B79" s="39"/>
      <c r="C79" s="24"/>
    </row>
    <row r="80" spans="1:3" x14ac:dyDescent="0.25">
      <c r="A80" s="23" t="s">
        <v>75</v>
      </c>
      <c r="B80" s="39"/>
      <c r="C80" s="24"/>
    </row>
    <row r="81" spans="1:3" x14ac:dyDescent="0.25">
      <c r="A81" s="25" t="s">
        <v>76</v>
      </c>
      <c r="B81" s="38">
        <f>SUM(B82)</f>
        <v>0</v>
      </c>
      <c r="C81" s="26"/>
    </row>
    <row r="82" spans="1:3" x14ac:dyDescent="0.25">
      <c r="A82" s="23" t="s">
        <v>77</v>
      </c>
      <c r="B82" s="39"/>
      <c r="C82" s="24"/>
    </row>
    <row r="83" spans="1:3" x14ac:dyDescent="0.25">
      <c r="A83" s="18" t="s">
        <v>65</v>
      </c>
      <c r="B83" s="40">
        <f>+B81+B78+B75+B67+B62+B52+B45+B36+B26+B16+B10</f>
        <v>589140870.91999996</v>
      </c>
      <c r="C83" s="19"/>
    </row>
    <row r="84" spans="1:3" ht="15.75" thickBot="1" x14ac:dyDescent="0.3"/>
    <row r="85" spans="1:3" ht="26.25" customHeight="1" thickBot="1" x14ac:dyDescent="0.3">
      <c r="A85" s="15" t="s">
        <v>97</v>
      </c>
    </row>
    <row r="86" spans="1:3" ht="33.75" customHeight="1" thickBot="1" x14ac:dyDescent="0.3">
      <c r="A86" s="13" t="s">
        <v>98</v>
      </c>
    </row>
    <row r="87" spans="1:3" ht="45.75" thickBot="1" x14ac:dyDescent="0.3">
      <c r="A87" s="14" t="s">
        <v>99</v>
      </c>
    </row>
    <row r="88" spans="1:3" x14ac:dyDescent="0.25">
      <c r="A88" s="52"/>
    </row>
    <row r="90" spans="1:3" x14ac:dyDescent="0.25">
      <c r="A90" s="27" t="s">
        <v>102</v>
      </c>
      <c r="B90" s="27" t="s">
        <v>104</v>
      </c>
    </row>
    <row r="91" spans="1:3" x14ac:dyDescent="0.25">
      <c r="A91" s="27"/>
      <c r="B91" s="27"/>
    </row>
    <row r="92" spans="1:3" x14ac:dyDescent="0.25">
      <c r="A92" s="27"/>
      <c r="B92" s="27"/>
    </row>
    <row r="93" spans="1:3" x14ac:dyDescent="0.25">
      <c r="A93" s="27"/>
      <c r="B93" s="27"/>
    </row>
    <row r="94" spans="1:3" x14ac:dyDescent="0.25">
      <c r="A94" s="27"/>
      <c r="B94" s="27"/>
    </row>
    <row r="95" spans="1:3" ht="18.75" x14ac:dyDescent="0.3">
      <c r="A95" s="53" t="s">
        <v>139</v>
      </c>
      <c r="B95" s="53" t="s">
        <v>138</v>
      </c>
    </row>
    <row r="96" spans="1:3" x14ac:dyDescent="0.25">
      <c r="A96" s="27" t="s">
        <v>103</v>
      </c>
      <c r="B96" s="27" t="s">
        <v>105</v>
      </c>
    </row>
  </sheetData>
  <mergeCells count="3">
    <mergeCell ref="A7:A8"/>
    <mergeCell ref="B7:B8"/>
    <mergeCell ref="C7:C8"/>
  </mergeCells>
  <pageMargins left="0.31496062992125984" right="0.11811023622047245" top="0.15748031496062992" bottom="0.15748031496062992" header="0.31496062992125984" footer="0.31496062992125984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S102"/>
  <sheetViews>
    <sheetView showGridLines="0" tabSelected="1" topLeftCell="F82" zoomScale="60" zoomScaleNormal="60" workbookViewId="0">
      <selection activeCell="L87" sqref="L87"/>
    </sheetView>
  </sheetViews>
  <sheetFormatPr baseColWidth="10" defaultColWidth="11.42578125" defaultRowHeight="15" x14ac:dyDescent="0.25"/>
  <cols>
    <col min="1" max="1" width="66.85546875" customWidth="1"/>
    <col min="2" max="2" width="22.5703125" customWidth="1"/>
    <col min="3" max="3" width="35.42578125" hidden="1" customWidth="1"/>
    <col min="4" max="4" width="21.42578125" customWidth="1"/>
    <col min="5" max="5" width="23.42578125" customWidth="1"/>
    <col min="6" max="6" width="22.85546875" customWidth="1"/>
    <col min="7" max="7" width="24.85546875" bestFit="1" customWidth="1"/>
    <col min="8" max="10" width="23.28515625" bestFit="1" customWidth="1"/>
    <col min="11" max="11" width="22.5703125" customWidth="1"/>
    <col min="12" max="12" width="23.85546875" customWidth="1"/>
    <col min="13" max="13" width="23.140625" customWidth="1"/>
    <col min="14" max="14" width="22" customWidth="1"/>
    <col min="15" max="15" width="23.42578125" customWidth="1"/>
    <col min="16" max="16" width="25.85546875" customWidth="1"/>
    <col min="17" max="17" width="22.5703125" hidden="1" customWidth="1"/>
    <col min="18" max="18" width="19.42578125" customWidth="1"/>
    <col min="19" max="19" width="21.7109375" bestFit="1" customWidth="1"/>
  </cols>
  <sheetData>
    <row r="2" spans="1:19" ht="28.5" customHeight="1" x14ac:dyDescent="0.25">
      <c r="A2" s="94" t="s">
        <v>101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</row>
    <row r="3" spans="1:19" ht="21" customHeight="1" x14ac:dyDescent="0.25">
      <c r="A3" s="96" t="s">
        <v>110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</row>
    <row r="4" spans="1:19" ht="15.75" x14ac:dyDescent="0.25">
      <c r="A4" s="102" t="s">
        <v>140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  <c r="P4" s="103"/>
    </row>
    <row r="5" spans="1:19" ht="15.75" customHeight="1" x14ac:dyDescent="0.25">
      <c r="A5" s="104" t="s">
        <v>100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</row>
    <row r="6" spans="1:19" ht="15.75" customHeight="1" x14ac:dyDescent="0.25">
      <c r="A6" s="105" t="s">
        <v>79</v>
      </c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</row>
    <row r="8" spans="1:19" ht="25.5" customHeight="1" x14ac:dyDescent="0.25">
      <c r="A8" s="98" t="s">
        <v>66</v>
      </c>
      <c r="B8" s="100" t="s">
        <v>96</v>
      </c>
      <c r="C8" s="100" t="s">
        <v>95</v>
      </c>
      <c r="D8" s="109" t="s">
        <v>93</v>
      </c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1"/>
    </row>
    <row r="9" spans="1:19" ht="15.75" x14ac:dyDescent="0.25">
      <c r="A9" s="99"/>
      <c r="B9" s="101"/>
      <c r="C9" s="101"/>
      <c r="D9" s="55" t="s">
        <v>81</v>
      </c>
      <c r="E9" s="55" t="s">
        <v>82</v>
      </c>
      <c r="F9" s="55" t="s">
        <v>83</v>
      </c>
      <c r="G9" s="55" t="s">
        <v>84</v>
      </c>
      <c r="H9" s="56" t="s">
        <v>85</v>
      </c>
      <c r="I9" s="55" t="s">
        <v>86</v>
      </c>
      <c r="J9" s="56" t="s">
        <v>87</v>
      </c>
      <c r="K9" s="55" t="s">
        <v>88</v>
      </c>
      <c r="L9" s="55" t="s">
        <v>89</v>
      </c>
      <c r="M9" s="55" t="s">
        <v>90</v>
      </c>
      <c r="N9" s="55" t="s">
        <v>91</v>
      </c>
      <c r="O9" s="56" t="s">
        <v>92</v>
      </c>
      <c r="P9" s="55" t="s">
        <v>80</v>
      </c>
      <c r="Q9" s="51" t="s">
        <v>137</v>
      </c>
    </row>
    <row r="10" spans="1:19" s="58" customFormat="1" ht="37.5" customHeight="1" x14ac:dyDescent="0.3">
      <c r="A10" s="65" t="s">
        <v>0</v>
      </c>
      <c r="B10" s="66">
        <f>+B11+B17+B27+B37+B46+B53+B63+B68</f>
        <v>589140870.91999996</v>
      </c>
      <c r="C10" s="66">
        <f t="shared" ref="C10:P10" si="0">+C11+C17+C27+C37+C46+C53+C63+C68</f>
        <v>0</v>
      </c>
      <c r="D10" s="66">
        <f>+D11+D17+D27+D37+D46+D53+D63+D68</f>
        <v>48984569.530000001</v>
      </c>
      <c r="E10" s="67">
        <f t="shared" si="0"/>
        <v>46263405.730000004</v>
      </c>
      <c r="F10" s="68">
        <f t="shared" si="0"/>
        <v>44643522.410000004</v>
      </c>
      <c r="G10" s="68">
        <f t="shared" si="0"/>
        <v>146868988.83999997</v>
      </c>
      <c r="H10" s="68">
        <f t="shared" si="0"/>
        <v>52028159.559999995</v>
      </c>
      <c r="I10" s="68">
        <f t="shared" si="0"/>
        <v>55843221.029999994</v>
      </c>
      <c r="J10" s="68">
        <f t="shared" si="0"/>
        <v>53941580.020000003</v>
      </c>
      <c r="K10" s="68">
        <f t="shared" si="0"/>
        <v>56867015.889999993</v>
      </c>
      <c r="L10" s="68">
        <f>+L11+L17+L27+L37+L46+L53+L63+L68</f>
        <v>65190617.50999999</v>
      </c>
      <c r="M10" s="68">
        <f>+M11+M17+M27+M37+M46+M53+M63+M68</f>
        <v>13725618.09</v>
      </c>
      <c r="N10" s="68">
        <f>+N11+N17+N27+N37+N46+N53+N63+N68</f>
        <v>11765244.379999999</v>
      </c>
      <c r="O10" s="68">
        <f>+O11+O17+O27+O37+O46+O53+O63+O68</f>
        <v>22343866.049999997</v>
      </c>
      <c r="P10" s="68">
        <f t="shared" si="0"/>
        <v>618465809.03999984</v>
      </c>
      <c r="Q10" s="57">
        <f>M10+N10+O10</f>
        <v>47834728.519999996</v>
      </c>
      <c r="R10" s="85"/>
      <c r="S10" s="59"/>
    </row>
    <row r="11" spans="1:19" s="58" customFormat="1" ht="37.5" customHeight="1" x14ac:dyDescent="0.3">
      <c r="A11" s="69" t="s">
        <v>1</v>
      </c>
      <c r="B11" s="70">
        <f>SUM(B12:B16)</f>
        <v>466550972.52999997</v>
      </c>
      <c r="C11" s="70">
        <f t="shared" ref="C11:O11" si="1">SUM(C12:C16)</f>
        <v>0</v>
      </c>
      <c r="D11" s="70">
        <f t="shared" si="1"/>
        <v>39394359.100000001</v>
      </c>
      <c r="E11" s="71">
        <f t="shared" si="1"/>
        <v>39387729.690000005</v>
      </c>
      <c r="F11" s="71">
        <f>SUM(F12:F16)</f>
        <v>39301299.510000005</v>
      </c>
      <c r="G11" s="72">
        <f t="shared" si="1"/>
        <v>132872127.37999998</v>
      </c>
      <c r="H11" s="71">
        <f t="shared" si="1"/>
        <v>39839320.07</v>
      </c>
      <c r="I11" s="71">
        <f>SUM(I12:I16)</f>
        <v>43551174.629999995</v>
      </c>
      <c r="J11" s="72">
        <f>SUM(J12:J16)</f>
        <v>43175334.589999996</v>
      </c>
      <c r="K11" s="71">
        <f t="shared" si="1"/>
        <v>43152256.589999996</v>
      </c>
      <c r="L11" s="72">
        <f>SUM(L12:L16)</f>
        <v>48123693.969999999</v>
      </c>
      <c r="M11" s="72">
        <f t="shared" si="1"/>
        <v>133000</v>
      </c>
      <c r="N11" s="72">
        <f>SUM(N12:N16)</f>
        <v>414586.74</v>
      </c>
      <c r="O11" s="72">
        <f t="shared" si="1"/>
        <v>250584.15</v>
      </c>
      <c r="P11" s="72">
        <f>SUM(P12:P16)</f>
        <v>469595466.4199999</v>
      </c>
    </row>
    <row r="12" spans="1:19" s="58" customFormat="1" ht="37.5" customHeight="1" x14ac:dyDescent="0.3">
      <c r="A12" s="73" t="s">
        <v>2</v>
      </c>
      <c r="B12" s="74">
        <v>465793390.69</v>
      </c>
      <c r="C12" s="75"/>
      <c r="D12" s="75">
        <f>748792.6+38584990.68</f>
        <v>39333783.280000001</v>
      </c>
      <c r="E12" s="75">
        <f>748792.6+38578361.27</f>
        <v>39327153.870000005</v>
      </c>
      <c r="F12" s="75">
        <f>739383.6+38503470.09</f>
        <v>39242853.690000005</v>
      </c>
      <c r="G12" s="75">
        <f>186669.87+333500+7940267.58+42636620.16+39109721.12+42636620.16</f>
        <v>132843398.88999999</v>
      </c>
      <c r="H12" s="75">
        <f>700870.46+39109721.12</f>
        <v>39810591.579999998</v>
      </c>
      <c r="I12" s="75">
        <f>286169.87+43258899.57</f>
        <v>43545069.439999998</v>
      </c>
      <c r="J12" s="75">
        <f>286169.87+42883059.53</f>
        <v>43169229.399999999</v>
      </c>
      <c r="K12" s="75">
        <f>19669.87+246500+42883059.53</f>
        <v>43149229.399999999</v>
      </c>
      <c r="L12" s="75">
        <f>118000+42883059.53</f>
        <v>43001059.530000001</v>
      </c>
      <c r="M12" s="76">
        <v>133000</v>
      </c>
      <c r="N12" s="75">
        <v>414586.74</v>
      </c>
      <c r="O12" s="75">
        <v>250584.15</v>
      </c>
      <c r="P12" s="75">
        <f>SUM(D12:O12)</f>
        <v>464220539.96999991</v>
      </c>
    </row>
    <row r="13" spans="1:19" s="58" customFormat="1" ht="37.5" customHeight="1" x14ac:dyDescent="0.3">
      <c r="A13" s="73" t="s">
        <v>3</v>
      </c>
      <c r="B13" s="77"/>
      <c r="C13" s="75"/>
      <c r="D13" s="75"/>
      <c r="E13" s="75"/>
      <c r="F13" s="75"/>
      <c r="G13" s="75"/>
      <c r="H13" s="75"/>
      <c r="I13" s="75"/>
      <c r="J13" s="75"/>
      <c r="K13" s="75"/>
      <c r="L13" s="75">
        <v>5122634.4400000004</v>
      </c>
      <c r="M13" s="76"/>
      <c r="N13" s="75"/>
      <c r="O13" s="75"/>
      <c r="P13" s="75">
        <f t="shared" ref="P13:P77" si="2">SUM(D13:O13)</f>
        <v>5122634.4400000004</v>
      </c>
    </row>
    <row r="14" spans="1:19" s="58" customFormat="1" ht="37.5" customHeight="1" x14ac:dyDescent="0.3">
      <c r="A14" s="73" t="s">
        <v>4</v>
      </c>
      <c r="B14" s="78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6"/>
      <c r="N14" s="75"/>
      <c r="O14" s="75"/>
      <c r="P14" s="75">
        <f t="shared" si="2"/>
        <v>0</v>
      </c>
    </row>
    <row r="15" spans="1:19" s="58" customFormat="1" ht="37.5" customHeight="1" x14ac:dyDescent="0.3">
      <c r="A15" s="73" t="s">
        <v>5</v>
      </c>
      <c r="B15" s="78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6"/>
      <c r="N15" s="75"/>
      <c r="O15" s="75"/>
      <c r="P15" s="75">
        <f t="shared" si="2"/>
        <v>0</v>
      </c>
    </row>
    <row r="16" spans="1:19" s="58" customFormat="1" ht="37.5" customHeight="1" x14ac:dyDescent="0.3">
      <c r="A16" s="73" t="s">
        <v>6</v>
      </c>
      <c r="B16" s="78">
        <v>757581.84</v>
      </c>
      <c r="C16" s="75"/>
      <c r="D16" s="75">
        <v>60575.82</v>
      </c>
      <c r="E16" s="75">
        <v>60575.82</v>
      </c>
      <c r="F16" s="75">
        <v>58445.82</v>
      </c>
      <c r="G16" s="75">
        <v>28728.49</v>
      </c>
      <c r="H16" s="75">
        <v>28728.49</v>
      </c>
      <c r="I16" s="75">
        <v>6105.19</v>
      </c>
      <c r="J16" s="75">
        <v>6105.19</v>
      </c>
      <c r="K16" s="75">
        <v>3027.19</v>
      </c>
      <c r="L16" s="75"/>
      <c r="M16" s="76"/>
      <c r="N16" s="75"/>
      <c r="O16" s="75"/>
      <c r="P16" s="75">
        <f t="shared" si="2"/>
        <v>252292.00999999998</v>
      </c>
    </row>
    <row r="17" spans="1:16" s="58" customFormat="1" ht="37.5" customHeight="1" x14ac:dyDescent="0.3">
      <c r="A17" s="69" t="s">
        <v>7</v>
      </c>
      <c r="B17" s="70">
        <f>SUM(B18:B26)</f>
        <v>10215353.34</v>
      </c>
      <c r="C17" s="70">
        <f t="shared" ref="C17:P17" si="3">SUM(C18:C26)</f>
        <v>0</v>
      </c>
      <c r="D17" s="70">
        <f>SUM(D18:D26)</f>
        <v>340697.08999999997</v>
      </c>
      <c r="E17" s="71">
        <f t="shared" si="3"/>
        <v>798421.96</v>
      </c>
      <c r="F17" s="71">
        <f t="shared" si="3"/>
        <v>543125.32999999996</v>
      </c>
      <c r="G17" s="72">
        <f t="shared" si="3"/>
        <v>1110942.9099999999</v>
      </c>
      <c r="H17" s="71">
        <f t="shared" si="3"/>
        <v>1541196.69</v>
      </c>
      <c r="I17" s="71">
        <f>SUM(I18:I26)</f>
        <v>2523352.12</v>
      </c>
      <c r="J17" s="72">
        <f>SUM(J18:J26)</f>
        <v>593235.14</v>
      </c>
      <c r="K17" s="71">
        <f t="shared" si="3"/>
        <v>1024570</v>
      </c>
      <c r="L17" s="72">
        <f>SUM(L18:L26)</f>
        <v>1873754.4100000001</v>
      </c>
      <c r="M17" s="72">
        <f t="shared" si="3"/>
        <v>880838.63</v>
      </c>
      <c r="N17" s="72">
        <f>SUM(N18:N26)</f>
        <v>665137.89</v>
      </c>
      <c r="O17" s="72">
        <f t="shared" si="3"/>
        <v>1301833.5</v>
      </c>
      <c r="P17" s="72">
        <f t="shared" si="3"/>
        <v>13197105.67</v>
      </c>
    </row>
    <row r="18" spans="1:16" s="58" customFormat="1" ht="37.5" customHeight="1" x14ac:dyDescent="0.3">
      <c r="A18" s="73" t="s">
        <v>8</v>
      </c>
      <c r="B18" s="77">
        <v>3489019.32</v>
      </c>
      <c r="C18" s="75"/>
      <c r="D18" s="75">
        <v>321861.98</v>
      </c>
      <c r="E18" s="75">
        <v>223924.61</v>
      </c>
      <c r="F18" s="75"/>
      <c r="G18" s="75">
        <f>585589.62+20000</f>
        <v>605589.62</v>
      </c>
      <c r="H18" s="75">
        <v>232385.13</v>
      </c>
      <c r="I18" s="75">
        <v>232786.85</v>
      </c>
      <c r="J18" s="75">
        <v>425274.46</v>
      </c>
      <c r="K18" s="75">
        <f>157801+5000</f>
        <v>162801</v>
      </c>
      <c r="L18" s="75">
        <v>678515.81</v>
      </c>
      <c r="M18" s="76">
        <v>558636.14</v>
      </c>
      <c r="N18" s="75">
        <v>52987</v>
      </c>
      <c r="O18" s="75">
        <v>322124.56</v>
      </c>
      <c r="P18" s="75">
        <f t="shared" si="2"/>
        <v>3816887.16</v>
      </c>
    </row>
    <row r="19" spans="1:16" s="58" customFormat="1" ht="37.5" customHeight="1" x14ac:dyDescent="0.3">
      <c r="A19" s="73" t="s">
        <v>9</v>
      </c>
      <c r="B19" s="77">
        <v>1641905.04</v>
      </c>
      <c r="C19" s="75"/>
      <c r="D19" s="75"/>
      <c r="E19" s="75">
        <v>30584.720000000001</v>
      </c>
      <c r="F19" s="75"/>
      <c r="G19" s="75"/>
      <c r="H19" s="75">
        <v>142508.6</v>
      </c>
      <c r="I19" s="75">
        <v>1084774</v>
      </c>
      <c r="J19" s="75"/>
      <c r="K19" s="75"/>
      <c r="L19" s="75">
        <v>102449.37</v>
      </c>
      <c r="M19" s="76"/>
      <c r="N19" s="75">
        <v>247180.5</v>
      </c>
      <c r="O19" s="75">
        <v>75874</v>
      </c>
      <c r="P19" s="75">
        <f t="shared" si="2"/>
        <v>1683371.19</v>
      </c>
    </row>
    <row r="20" spans="1:16" s="58" customFormat="1" ht="37.5" customHeight="1" x14ac:dyDescent="0.3">
      <c r="A20" s="73" t="s">
        <v>10</v>
      </c>
      <c r="B20" s="77">
        <v>576135</v>
      </c>
      <c r="C20" s="75"/>
      <c r="D20" s="75"/>
      <c r="E20" s="75"/>
      <c r="F20" s="75"/>
      <c r="G20" s="75">
        <v>154150</v>
      </c>
      <c r="H20" s="75">
        <v>24250</v>
      </c>
      <c r="I20" s="75">
        <v>20850</v>
      </c>
      <c r="J20" s="75">
        <v>30600</v>
      </c>
      <c r="K20" s="75">
        <v>27550</v>
      </c>
      <c r="L20" s="75">
        <v>72000</v>
      </c>
      <c r="M20" s="76">
        <v>71967.5</v>
      </c>
      <c r="N20" s="75">
        <v>101157.5</v>
      </c>
      <c r="O20" s="75"/>
      <c r="P20" s="75">
        <f t="shared" si="2"/>
        <v>502525</v>
      </c>
    </row>
    <row r="21" spans="1:16" s="58" customFormat="1" ht="37.5" customHeight="1" x14ac:dyDescent="0.3">
      <c r="A21" s="73" t="s">
        <v>11</v>
      </c>
      <c r="B21" s="77">
        <v>24051.360000000001</v>
      </c>
      <c r="C21" s="75"/>
      <c r="D21" s="75"/>
      <c r="E21" s="75">
        <v>800</v>
      </c>
      <c r="F21" s="75"/>
      <c r="G21" s="75">
        <v>800</v>
      </c>
      <c r="H21" s="75">
        <v>880.8</v>
      </c>
      <c r="I21" s="75"/>
      <c r="J21" s="75">
        <v>850</v>
      </c>
      <c r="K21" s="75"/>
      <c r="L21" s="75">
        <v>800</v>
      </c>
      <c r="M21" s="76"/>
      <c r="N21" s="75">
        <v>900</v>
      </c>
      <c r="O21" s="75"/>
      <c r="P21" s="75">
        <f t="shared" si="2"/>
        <v>5030.8</v>
      </c>
    </row>
    <row r="22" spans="1:16" s="58" customFormat="1" ht="37.5" customHeight="1" x14ac:dyDescent="0.3">
      <c r="A22" s="73" t="s">
        <v>12</v>
      </c>
      <c r="B22" s="77"/>
      <c r="C22" s="75"/>
      <c r="D22" s="75"/>
      <c r="E22" s="75"/>
      <c r="F22" s="75"/>
      <c r="G22" s="75"/>
      <c r="H22" s="75"/>
      <c r="I22" s="75"/>
      <c r="J22" s="75"/>
      <c r="K22" s="75"/>
      <c r="L22" s="75">
        <v>398521.4</v>
      </c>
      <c r="M22" s="76"/>
      <c r="N22" s="75"/>
      <c r="O22" s="75"/>
      <c r="P22" s="75">
        <f t="shared" si="2"/>
        <v>398521.4</v>
      </c>
    </row>
    <row r="23" spans="1:16" s="58" customFormat="1" ht="37.5" customHeight="1" x14ac:dyDescent="0.3">
      <c r="A23" s="73" t="s">
        <v>13</v>
      </c>
      <c r="B23" s="77">
        <v>126053.42</v>
      </c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6"/>
      <c r="N23" s="75"/>
      <c r="O23" s="75">
        <v>97746.32</v>
      </c>
      <c r="P23" s="75">
        <f t="shared" si="2"/>
        <v>97746.32</v>
      </c>
    </row>
    <row r="24" spans="1:16" s="58" customFormat="1" ht="53.25" customHeight="1" x14ac:dyDescent="0.3">
      <c r="A24" s="79" t="s">
        <v>106</v>
      </c>
      <c r="B24" s="77">
        <v>2572559.08</v>
      </c>
      <c r="C24" s="75"/>
      <c r="D24" s="75">
        <v>3300</v>
      </c>
      <c r="E24" s="75">
        <v>531665</v>
      </c>
      <c r="F24" s="75">
        <v>533991.73</v>
      </c>
      <c r="G24" s="75">
        <v>316770.01</v>
      </c>
      <c r="H24" s="75">
        <v>1122051.3999999999</v>
      </c>
      <c r="I24" s="75">
        <v>1147852.18</v>
      </c>
      <c r="J24" s="75">
        <v>120255</v>
      </c>
      <c r="K24" s="75">
        <v>813271.02</v>
      </c>
      <c r="L24" s="75">
        <v>408280</v>
      </c>
      <c r="M24" s="76">
        <v>229690</v>
      </c>
      <c r="N24" s="75">
        <v>245440</v>
      </c>
      <c r="O24" s="75">
        <v>769906.9</v>
      </c>
      <c r="P24" s="75">
        <f t="shared" si="2"/>
        <v>6242473.2400000002</v>
      </c>
    </row>
    <row r="25" spans="1:16" s="58" customFormat="1" ht="37.5" customHeight="1" x14ac:dyDescent="0.3">
      <c r="A25" s="79" t="s">
        <v>111</v>
      </c>
      <c r="B25" s="77">
        <v>1785630.12</v>
      </c>
      <c r="C25" s="75"/>
      <c r="D25" s="75">
        <v>15535.11</v>
      </c>
      <c r="E25" s="75">
        <v>11447.63</v>
      </c>
      <c r="F25" s="75">
        <v>9133.6</v>
      </c>
      <c r="G25" s="75">
        <v>33633.279999999999</v>
      </c>
      <c r="H25" s="75">
        <v>19120.759999999998</v>
      </c>
      <c r="I25" s="75">
        <v>37089.089999999997</v>
      </c>
      <c r="J25" s="75">
        <v>16255.68</v>
      </c>
      <c r="K25" s="75">
        <v>20947.98</v>
      </c>
      <c r="L25" s="75">
        <v>213187.83</v>
      </c>
      <c r="M25" s="76">
        <v>20544.990000000002</v>
      </c>
      <c r="N25" s="87">
        <v>17472.89</v>
      </c>
      <c r="O25" s="75">
        <v>36181.72</v>
      </c>
      <c r="P25" s="75">
        <f t="shared" si="2"/>
        <v>450550.55999999994</v>
      </c>
    </row>
    <row r="26" spans="1:16" s="58" customFormat="1" ht="37.5" customHeight="1" x14ac:dyDescent="0.3">
      <c r="A26" s="73" t="s">
        <v>16</v>
      </c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6"/>
      <c r="N26" s="75"/>
      <c r="O26" s="75"/>
      <c r="P26" s="75">
        <f t="shared" si="2"/>
        <v>0</v>
      </c>
    </row>
    <row r="27" spans="1:16" s="58" customFormat="1" ht="37.5" customHeight="1" x14ac:dyDescent="0.3">
      <c r="A27" s="69" t="s">
        <v>17</v>
      </c>
      <c r="B27" s="70">
        <f>SUM(B28:B36)</f>
        <v>109803937.21000001</v>
      </c>
      <c r="C27" s="70">
        <f t="shared" ref="C27:P27" si="4">SUM(C28:C36)</f>
        <v>0</v>
      </c>
      <c r="D27" s="70">
        <f t="shared" si="4"/>
        <v>9069085.4399999995</v>
      </c>
      <c r="E27" s="71">
        <f t="shared" si="4"/>
        <v>5270138.8000000007</v>
      </c>
      <c r="F27" s="71">
        <f t="shared" si="4"/>
        <v>4650097.57</v>
      </c>
      <c r="G27" s="72">
        <f t="shared" si="4"/>
        <v>12874031.23</v>
      </c>
      <c r="H27" s="71">
        <f t="shared" si="4"/>
        <v>10349133.469999999</v>
      </c>
      <c r="I27" s="71">
        <f>I28+I29+I30+I31+I32+I33+I34+I35+I36</f>
        <v>9305871.2800000012</v>
      </c>
      <c r="J27" s="72">
        <f>J28+J29+J30+J31+J32+J33+J34+J35+J36</f>
        <v>9516827.4500000011</v>
      </c>
      <c r="K27" s="71">
        <f>K28+K29+K30+K31+K32+K33+K34+K35+K36</f>
        <v>11506670.5</v>
      </c>
      <c r="L27" s="72">
        <f>L28+L29+L30+L31+L32+L33+L34+L35+L36</f>
        <v>14951385.4</v>
      </c>
      <c r="M27" s="72">
        <f>M28+M29+M30+M31+M32+M33+M34+M35+M36</f>
        <v>11921488.119999999</v>
      </c>
      <c r="N27" s="72">
        <f>SUM(N28:N36)</f>
        <v>10637419.75</v>
      </c>
      <c r="O27" s="72">
        <f>O28+O29+O30+O31+O32+O33+O34+O35+O36</f>
        <v>16729202.890000001</v>
      </c>
      <c r="P27" s="72">
        <f t="shared" si="4"/>
        <v>126781351.90000001</v>
      </c>
    </row>
    <row r="28" spans="1:16" s="58" customFormat="1" ht="37.5" customHeight="1" x14ac:dyDescent="0.3">
      <c r="A28" s="73" t="s">
        <v>18</v>
      </c>
      <c r="B28" s="77">
        <v>5102358</v>
      </c>
      <c r="C28" s="75"/>
      <c r="D28" s="75">
        <v>115225</v>
      </c>
      <c r="E28" s="75">
        <v>1148309.46</v>
      </c>
      <c r="F28" s="75">
        <v>976563.04</v>
      </c>
      <c r="G28" s="75">
        <v>262079.21</v>
      </c>
      <c r="H28" s="75">
        <v>698070</v>
      </c>
      <c r="I28" s="75">
        <v>113690</v>
      </c>
      <c r="J28" s="75">
        <v>2162011.4700000002</v>
      </c>
      <c r="K28" s="75">
        <v>515220.4</v>
      </c>
      <c r="L28" s="75">
        <v>463787.5</v>
      </c>
      <c r="M28" s="76"/>
      <c r="N28" s="75">
        <v>822132.5</v>
      </c>
      <c r="O28" s="75">
        <v>1228476.1100000001</v>
      </c>
      <c r="P28" s="75">
        <f t="shared" si="2"/>
        <v>8505564.6899999995</v>
      </c>
    </row>
    <row r="29" spans="1:16" s="58" customFormat="1" ht="37.5" customHeight="1" x14ac:dyDescent="0.3">
      <c r="A29" s="73" t="s">
        <v>19</v>
      </c>
      <c r="B29" s="77">
        <v>425169.96</v>
      </c>
      <c r="C29" s="75"/>
      <c r="D29" s="75"/>
      <c r="E29" s="75"/>
      <c r="F29" s="75"/>
      <c r="G29" s="75"/>
      <c r="H29" s="75"/>
      <c r="I29" s="75">
        <v>31742</v>
      </c>
      <c r="J29" s="75"/>
      <c r="K29" s="75"/>
      <c r="L29" s="75"/>
      <c r="M29" s="76">
        <v>242879.4</v>
      </c>
      <c r="N29" s="75"/>
      <c r="O29" s="75"/>
      <c r="P29" s="75">
        <f t="shared" si="2"/>
        <v>274621.40000000002</v>
      </c>
    </row>
    <row r="30" spans="1:16" s="58" customFormat="1" ht="37.5" customHeight="1" x14ac:dyDescent="0.3">
      <c r="A30" s="73" t="s">
        <v>20</v>
      </c>
      <c r="B30" s="77">
        <v>1045321.92</v>
      </c>
      <c r="C30" s="75"/>
      <c r="D30" s="75">
        <v>130221.71</v>
      </c>
      <c r="E30" s="75">
        <v>22915.599999999999</v>
      </c>
      <c r="F30" s="75"/>
      <c r="G30" s="75">
        <v>736691.95</v>
      </c>
      <c r="H30" s="75">
        <v>58648.12</v>
      </c>
      <c r="I30" s="75"/>
      <c r="J30" s="75">
        <v>294600</v>
      </c>
      <c r="K30" s="75"/>
      <c r="L30" s="75">
        <v>679675.92</v>
      </c>
      <c r="M30" s="76">
        <v>247599.4</v>
      </c>
      <c r="N30" s="75"/>
      <c r="O30" s="75">
        <v>858752.81</v>
      </c>
      <c r="P30" s="75">
        <f t="shared" si="2"/>
        <v>3029105.51</v>
      </c>
    </row>
    <row r="31" spans="1:16" s="58" customFormat="1" ht="37.5" customHeight="1" x14ac:dyDescent="0.3">
      <c r="A31" s="73" t="s">
        <v>21</v>
      </c>
      <c r="B31" s="77">
        <v>24038382.960000001</v>
      </c>
      <c r="C31" s="75"/>
      <c r="D31" s="75">
        <v>2698199.1</v>
      </c>
      <c r="E31" s="75">
        <v>801418</v>
      </c>
      <c r="F31" s="75">
        <v>1232790</v>
      </c>
      <c r="G31" s="75">
        <v>3033940.64</v>
      </c>
      <c r="H31" s="75">
        <v>2688005.02</v>
      </c>
      <c r="I31" s="75">
        <v>2239157.38</v>
      </c>
      <c r="J31" s="75">
        <v>2192339.25</v>
      </c>
      <c r="K31" s="75">
        <v>4647492.5999999996</v>
      </c>
      <c r="L31" s="75">
        <v>3341546.42</v>
      </c>
      <c r="M31" s="76">
        <v>4162776.1</v>
      </c>
      <c r="N31" s="75">
        <v>3716254.2</v>
      </c>
      <c r="O31" s="75">
        <v>5055106.51</v>
      </c>
      <c r="P31" s="75">
        <f t="shared" si="2"/>
        <v>35809025.220000006</v>
      </c>
    </row>
    <row r="32" spans="1:16" s="58" customFormat="1" ht="37.5" customHeight="1" x14ac:dyDescent="0.3">
      <c r="A32" s="73" t="s">
        <v>22</v>
      </c>
      <c r="B32" s="77">
        <v>1191443.28</v>
      </c>
      <c r="C32" s="75"/>
      <c r="D32" s="75"/>
      <c r="E32" s="75">
        <v>5900</v>
      </c>
      <c r="F32" s="75"/>
      <c r="G32" s="75"/>
      <c r="H32" s="75"/>
      <c r="I32" s="75"/>
      <c r="J32" s="75"/>
      <c r="K32" s="75">
        <v>49800</v>
      </c>
      <c r="L32" s="75"/>
      <c r="M32" s="76"/>
      <c r="N32" s="75"/>
      <c r="O32" s="75"/>
      <c r="P32" s="75">
        <f t="shared" si="2"/>
        <v>55700</v>
      </c>
    </row>
    <row r="33" spans="1:16" s="58" customFormat="1" ht="37.5" customHeight="1" x14ac:dyDescent="0.3">
      <c r="A33" s="79" t="s">
        <v>112</v>
      </c>
      <c r="B33" s="77">
        <v>157731.6</v>
      </c>
      <c r="C33" s="75"/>
      <c r="D33" s="75"/>
      <c r="E33" s="75"/>
      <c r="F33" s="75"/>
      <c r="G33" s="75"/>
      <c r="H33" s="75">
        <v>17585.75</v>
      </c>
      <c r="I33" s="75"/>
      <c r="J33" s="75">
        <v>123983.4</v>
      </c>
      <c r="K33" s="75">
        <v>68954.25</v>
      </c>
      <c r="L33" s="75"/>
      <c r="M33" s="76"/>
      <c r="N33" s="75">
        <v>21825</v>
      </c>
      <c r="O33" s="75"/>
      <c r="P33" s="75">
        <f t="shared" si="2"/>
        <v>232348.4</v>
      </c>
    </row>
    <row r="34" spans="1:16" s="58" customFormat="1" ht="54.75" customHeight="1" x14ac:dyDescent="0.3">
      <c r="A34" s="79" t="s">
        <v>120</v>
      </c>
      <c r="B34" s="77">
        <v>40887330.259999998</v>
      </c>
      <c r="C34" s="75"/>
      <c r="D34" s="75">
        <v>2957322.73</v>
      </c>
      <c r="E34" s="75">
        <v>1504164.97</v>
      </c>
      <c r="F34" s="75">
        <v>1003991.97</v>
      </c>
      <c r="G34" s="75">
        <v>5405973.4400000004</v>
      </c>
      <c r="H34" s="75">
        <v>5229733.55</v>
      </c>
      <c r="I34" s="75">
        <v>2649356.9500000002</v>
      </c>
      <c r="J34" s="75">
        <v>3324175.88</v>
      </c>
      <c r="K34" s="75">
        <f>2241120.18+116166.16</f>
        <v>2357286.3400000003</v>
      </c>
      <c r="L34" s="75">
        <v>6891332.8700000001</v>
      </c>
      <c r="M34" s="76">
        <v>4604486.8</v>
      </c>
      <c r="N34" s="75">
        <v>4598916.34</v>
      </c>
      <c r="O34" s="75">
        <v>4308395.3499999996</v>
      </c>
      <c r="P34" s="75">
        <f t="shared" si="2"/>
        <v>44835137.190000005</v>
      </c>
    </row>
    <row r="35" spans="1:16" s="58" customFormat="1" ht="37.5" customHeight="1" x14ac:dyDescent="0.3">
      <c r="A35" s="79" t="s">
        <v>107</v>
      </c>
      <c r="B35" s="77"/>
      <c r="C35" s="75"/>
      <c r="D35" s="75"/>
      <c r="E35" s="75"/>
      <c r="F35" s="75"/>
      <c r="G35" s="75"/>
      <c r="H35" s="75"/>
      <c r="I35" s="75"/>
      <c r="J35" s="75"/>
      <c r="K35" s="75"/>
      <c r="L35" s="75"/>
      <c r="M35" s="76"/>
      <c r="N35" s="75"/>
      <c r="O35" s="75"/>
      <c r="P35" s="75">
        <f t="shared" si="2"/>
        <v>0</v>
      </c>
    </row>
    <row r="36" spans="1:16" s="58" customFormat="1" ht="37.5" customHeight="1" x14ac:dyDescent="0.3">
      <c r="A36" s="73" t="s">
        <v>26</v>
      </c>
      <c r="B36" s="77">
        <v>36956199.229999997</v>
      </c>
      <c r="C36" s="75"/>
      <c r="D36" s="75">
        <v>3168116.9</v>
      </c>
      <c r="E36" s="75">
        <v>1787430.77</v>
      </c>
      <c r="F36" s="75">
        <v>1436752.56</v>
      </c>
      <c r="G36" s="75">
        <v>3435345.99</v>
      </c>
      <c r="H36" s="75">
        <v>1657091.03</v>
      </c>
      <c r="I36" s="75">
        <v>4271924.95</v>
      </c>
      <c r="J36" s="75">
        <v>1419717.45</v>
      </c>
      <c r="K36" s="75">
        <v>3867916.91</v>
      </c>
      <c r="L36" s="75">
        <v>3575042.69</v>
      </c>
      <c r="M36" s="76">
        <v>2663746.42</v>
      </c>
      <c r="N36" s="75">
        <v>1478291.71</v>
      </c>
      <c r="O36" s="75">
        <v>5278472.1100000003</v>
      </c>
      <c r="P36" s="75">
        <f t="shared" si="2"/>
        <v>34039849.490000002</v>
      </c>
    </row>
    <row r="37" spans="1:16" s="58" customFormat="1" ht="37.5" customHeight="1" x14ac:dyDescent="0.3">
      <c r="A37" s="69" t="s">
        <v>27</v>
      </c>
      <c r="B37" s="70">
        <f>SUM(B38:B45)</f>
        <v>0</v>
      </c>
      <c r="C37" s="70">
        <f t="shared" ref="C37:P37" si="5">SUM(C38:C45)</f>
        <v>0</v>
      </c>
      <c r="D37" s="70">
        <f t="shared" si="5"/>
        <v>0</v>
      </c>
      <c r="E37" s="71">
        <f t="shared" si="5"/>
        <v>0</v>
      </c>
      <c r="F37" s="71">
        <f t="shared" si="5"/>
        <v>0</v>
      </c>
      <c r="G37" s="71">
        <f t="shared" si="5"/>
        <v>0</v>
      </c>
      <c r="H37" s="71">
        <f t="shared" si="5"/>
        <v>0</v>
      </c>
      <c r="I37" s="71">
        <f t="shared" si="5"/>
        <v>0</v>
      </c>
      <c r="J37" s="71">
        <f t="shared" si="5"/>
        <v>0</v>
      </c>
      <c r="K37" s="71">
        <f t="shared" si="5"/>
        <v>0</v>
      </c>
      <c r="L37" s="71">
        <f>SUM(L38:L45)</f>
        <v>0</v>
      </c>
      <c r="M37" s="72">
        <f t="shared" si="5"/>
        <v>0</v>
      </c>
      <c r="N37" s="71">
        <f t="shared" si="5"/>
        <v>0</v>
      </c>
      <c r="O37" s="71">
        <f t="shared" si="5"/>
        <v>0</v>
      </c>
      <c r="P37" s="71">
        <f t="shared" si="5"/>
        <v>0</v>
      </c>
    </row>
    <row r="38" spans="1:16" s="58" customFormat="1" ht="37.5" customHeight="1" x14ac:dyDescent="0.3">
      <c r="A38" s="79" t="s">
        <v>122</v>
      </c>
      <c r="B38" s="75">
        <f>+'P1 Presupuesto Aprobado'!B37</f>
        <v>0</v>
      </c>
      <c r="C38" s="75"/>
      <c r="D38" s="75"/>
      <c r="E38" s="80"/>
      <c r="F38" s="80"/>
      <c r="G38" s="80"/>
      <c r="H38" s="80"/>
      <c r="I38" s="80"/>
      <c r="J38" s="80"/>
      <c r="K38" s="80"/>
      <c r="L38" s="80"/>
      <c r="M38" s="76"/>
      <c r="N38" s="80"/>
      <c r="O38" s="80"/>
      <c r="P38" s="80">
        <f t="shared" si="2"/>
        <v>0</v>
      </c>
    </row>
    <row r="39" spans="1:16" s="58" customFormat="1" ht="37.5" customHeight="1" x14ac:dyDescent="0.3">
      <c r="A39" s="79" t="s">
        <v>113</v>
      </c>
      <c r="B39" s="75">
        <f>+'P1 Presupuesto Aprobado'!B38</f>
        <v>0</v>
      </c>
      <c r="C39" s="75"/>
      <c r="D39" s="75"/>
      <c r="E39" s="80"/>
      <c r="F39" s="80"/>
      <c r="G39" s="80"/>
      <c r="H39" s="80"/>
      <c r="I39" s="80"/>
      <c r="J39" s="80"/>
      <c r="K39" s="80"/>
      <c r="L39" s="80"/>
      <c r="M39" s="76"/>
      <c r="N39" s="80"/>
      <c r="O39" s="80"/>
      <c r="P39" s="80">
        <f t="shared" si="2"/>
        <v>0</v>
      </c>
    </row>
    <row r="40" spans="1:16" s="58" customFormat="1" ht="37.5" customHeight="1" x14ac:dyDescent="0.3">
      <c r="A40" s="79" t="s">
        <v>114</v>
      </c>
      <c r="B40" s="75">
        <f>+'P1 Presupuesto Aprobado'!B39</f>
        <v>0</v>
      </c>
      <c r="C40" s="75"/>
      <c r="D40" s="75"/>
      <c r="E40" s="80"/>
      <c r="F40" s="80"/>
      <c r="G40" s="80"/>
      <c r="H40" s="80"/>
      <c r="I40" s="80"/>
      <c r="J40" s="80"/>
      <c r="K40" s="80"/>
      <c r="L40" s="80"/>
      <c r="M40" s="76"/>
      <c r="N40" s="80"/>
      <c r="O40" s="80"/>
      <c r="P40" s="80">
        <f t="shared" si="2"/>
        <v>0</v>
      </c>
    </row>
    <row r="41" spans="1:16" s="58" customFormat="1" ht="37.5" customHeight="1" x14ac:dyDescent="0.3">
      <c r="A41" s="79" t="s">
        <v>115</v>
      </c>
      <c r="B41" s="75">
        <f>+'P1 Presupuesto Aprobado'!B40</f>
        <v>0</v>
      </c>
      <c r="C41" s="75"/>
      <c r="D41" s="75"/>
      <c r="E41" s="80"/>
      <c r="F41" s="80"/>
      <c r="G41" s="80"/>
      <c r="H41" s="80"/>
      <c r="I41" s="80"/>
      <c r="J41" s="80"/>
      <c r="K41" s="80"/>
      <c r="L41" s="80"/>
      <c r="M41" s="76"/>
      <c r="N41" s="80"/>
      <c r="O41" s="80"/>
      <c r="P41" s="80">
        <f t="shared" si="2"/>
        <v>0</v>
      </c>
    </row>
    <row r="42" spans="1:16" s="58" customFormat="1" ht="37.5" customHeight="1" x14ac:dyDescent="0.3">
      <c r="A42" s="79" t="s">
        <v>116</v>
      </c>
      <c r="B42" s="75">
        <f>+'P1 Presupuesto Aprobado'!B41</f>
        <v>0</v>
      </c>
      <c r="C42" s="75"/>
      <c r="D42" s="75"/>
      <c r="E42" s="80"/>
      <c r="F42" s="80"/>
      <c r="G42" s="80"/>
      <c r="H42" s="80"/>
      <c r="I42" s="80"/>
      <c r="J42" s="80"/>
      <c r="K42" s="80"/>
      <c r="L42" s="80"/>
      <c r="M42" s="76"/>
      <c r="N42" s="80"/>
      <c r="O42" s="80"/>
      <c r="P42" s="80">
        <f t="shared" si="2"/>
        <v>0</v>
      </c>
    </row>
    <row r="43" spans="1:16" s="58" customFormat="1" ht="37.5" customHeight="1" x14ac:dyDescent="0.3">
      <c r="A43" s="73" t="s">
        <v>33</v>
      </c>
      <c r="B43" s="75">
        <f>+'P1 Presupuesto Aprobado'!B42</f>
        <v>0</v>
      </c>
      <c r="C43" s="75"/>
      <c r="D43" s="75"/>
      <c r="E43" s="80"/>
      <c r="F43" s="80"/>
      <c r="G43" s="80"/>
      <c r="H43" s="80"/>
      <c r="I43" s="80"/>
      <c r="J43" s="80"/>
      <c r="K43" s="80"/>
      <c r="L43" s="80"/>
      <c r="M43" s="76"/>
      <c r="N43" s="80"/>
      <c r="O43" s="80"/>
      <c r="P43" s="80">
        <f t="shared" si="2"/>
        <v>0</v>
      </c>
    </row>
    <row r="44" spans="1:16" s="58" customFormat="1" ht="37.5" customHeight="1" x14ac:dyDescent="0.3">
      <c r="A44" s="79" t="s">
        <v>123</v>
      </c>
      <c r="B44" s="75">
        <f>+'P1 Presupuesto Aprobado'!B43</f>
        <v>0</v>
      </c>
      <c r="C44" s="75"/>
      <c r="D44" s="75"/>
      <c r="E44" s="80"/>
      <c r="F44" s="80"/>
      <c r="G44" s="80"/>
      <c r="H44" s="80"/>
      <c r="I44" s="80"/>
      <c r="J44" s="80"/>
      <c r="K44" s="80"/>
      <c r="L44" s="80"/>
      <c r="M44" s="76"/>
      <c r="N44" s="80"/>
      <c r="O44" s="80"/>
      <c r="P44" s="80">
        <f t="shared" si="2"/>
        <v>0</v>
      </c>
    </row>
    <row r="45" spans="1:16" s="58" customFormat="1" ht="37.5" customHeight="1" x14ac:dyDescent="0.3">
      <c r="A45" s="79" t="s">
        <v>121</v>
      </c>
      <c r="B45" s="75">
        <f>+'P1 Presupuesto Aprobado'!B44</f>
        <v>0</v>
      </c>
      <c r="C45" s="75"/>
      <c r="D45" s="75"/>
      <c r="E45" s="80"/>
      <c r="F45" s="80"/>
      <c r="G45" s="80"/>
      <c r="H45" s="80"/>
      <c r="I45" s="80"/>
      <c r="J45" s="80"/>
      <c r="K45" s="80"/>
      <c r="L45" s="80"/>
      <c r="M45" s="76"/>
      <c r="N45" s="80"/>
      <c r="O45" s="80"/>
      <c r="P45" s="80">
        <f t="shared" si="2"/>
        <v>0</v>
      </c>
    </row>
    <row r="46" spans="1:16" s="58" customFormat="1" ht="37.5" customHeight="1" x14ac:dyDescent="0.3">
      <c r="A46" s="69" t="s">
        <v>36</v>
      </c>
      <c r="B46" s="70">
        <f>SUM(B47:B52)</f>
        <v>0</v>
      </c>
      <c r="C46" s="70">
        <f t="shared" ref="C46:P46" si="6">SUM(C47:C52)</f>
        <v>0</v>
      </c>
      <c r="D46" s="70">
        <f t="shared" si="6"/>
        <v>0</v>
      </c>
      <c r="E46" s="71">
        <f t="shared" si="6"/>
        <v>0</v>
      </c>
      <c r="F46" s="71">
        <f t="shared" si="6"/>
        <v>0</v>
      </c>
      <c r="G46" s="71">
        <f t="shared" si="6"/>
        <v>0</v>
      </c>
      <c r="H46" s="71">
        <f t="shared" si="6"/>
        <v>0</v>
      </c>
      <c r="I46" s="71">
        <f t="shared" si="6"/>
        <v>0</v>
      </c>
      <c r="J46" s="71">
        <f t="shared" si="6"/>
        <v>0</v>
      </c>
      <c r="K46" s="71">
        <f t="shared" si="6"/>
        <v>0</v>
      </c>
      <c r="L46" s="71">
        <f>SUM(L47:L52)</f>
        <v>0</v>
      </c>
      <c r="M46" s="72">
        <f t="shared" si="6"/>
        <v>0</v>
      </c>
      <c r="N46" s="71">
        <f t="shared" si="6"/>
        <v>0</v>
      </c>
      <c r="O46" s="71">
        <f t="shared" si="6"/>
        <v>0</v>
      </c>
      <c r="P46" s="71">
        <f t="shared" si="6"/>
        <v>0</v>
      </c>
    </row>
    <row r="47" spans="1:16" s="58" customFormat="1" ht="37.5" customHeight="1" x14ac:dyDescent="0.3">
      <c r="A47" s="79" t="s">
        <v>124</v>
      </c>
      <c r="B47" s="75">
        <f>+'P1 Presupuesto Aprobado'!B46</f>
        <v>0</v>
      </c>
      <c r="C47" s="75"/>
      <c r="D47" s="75"/>
      <c r="E47" s="80"/>
      <c r="F47" s="80"/>
      <c r="G47" s="80"/>
      <c r="H47" s="80"/>
      <c r="I47" s="80"/>
      <c r="J47" s="80"/>
      <c r="K47" s="80"/>
      <c r="L47" s="80"/>
      <c r="M47" s="76"/>
      <c r="N47" s="80"/>
      <c r="O47" s="80"/>
      <c r="P47" s="80">
        <f t="shared" si="2"/>
        <v>0</v>
      </c>
    </row>
    <row r="48" spans="1:16" s="58" customFormat="1" ht="37.5" customHeight="1" x14ac:dyDescent="0.3">
      <c r="A48" s="79" t="s">
        <v>125</v>
      </c>
      <c r="B48" s="75">
        <f>+'P1 Presupuesto Aprobado'!B47</f>
        <v>0</v>
      </c>
      <c r="C48" s="75"/>
      <c r="D48" s="75"/>
      <c r="E48" s="80"/>
      <c r="F48" s="80"/>
      <c r="G48" s="80"/>
      <c r="H48" s="80"/>
      <c r="I48" s="80"/>
      <c r="J48" s="80"/>
      <c r="K48" s="80"/>
      <c r="L48" s="80"/>
      <c r="M48" s="76"/>
      <c r="N48" s="80"/>
      <c r="O48" s="80"/>
      <c r="P48" s="80">
        <f t="shared" si="2"/>
        <v>0</v>
      </c>
    </row>
    <row r="49" spans="1:17" s="58" customFormat="1" ht="37.5" customHeight="1" x14ac:dyDescent="0.3">
      <c r="A49" s="79" t="s">
        <v>126</v>
      </c>
      <c r="B49" s="75">
        <f>+'P1 Presupuesto Aprobado'!B48</f>
        <v>0</v>
      </c>
      <c r="C49" s="75"/>
      <c r="D49" s="75"/>
      <c r="E49" s="80"/>
      <c r="F49" s="80"/>
      <c r="G49" s="80"/>
      <c r="H49" s="80"/>
      <c r="I49" s="80"/>
      <c r="J49" s="80"/>
      <c r="K49" s="80"/>
      <c r="L49" s="80"/>
      <c r="M49" s="76"/>
      <c r="N49" s="80"/>
      <c r="O49" s="80"/>
      <c r="P49" s="80">
        <f t="shared" si="2"/>
        <v>0</v>
      </c>
    </row>
    <row r="50" spans="1:17" s="58" customFormat="1" ht="37.5" customHeight="1" x14ac:dyDescent="0.3">
      <c r="A50" s="79" t="s">
        <v>117</v>
      </c>
      <c r="B50" s="75">
        <f>+'P1 Presupuesto Aprobado'!B49</f>
        <v>0</v>
      </c>
      <c r="C50" s="75"/>
      <c r="D50" s="75"/>
      <c r="E50" s="80"/>
      <c r="F50" s="80"/>
      <c r="G50" s="80"/>
      <c r="H50" s="80"/>
      <c r="I50" s="80"/>
      <c r="J50" s="80"/>
      <c r="K50" s="80"/>
      <c r="L50" s="80"/>
      <c r="M50" s="76"/>
      <c r="N50" s="80"/>
      <c r="O50" s="80"/>
      <c r="P50" s="80">
        <f t="shared" si="2"/>
        <v>0</v>
      </c>
    </row>
    <row r="51" spans="1:17" s="58" customFormat="1" ht="37.5" customHeight="1" x14ac:dyDescent="0.3">
      <c r="A51" s="79" t="s">
        <v>134</v>
      </c>
      <c r="B51" s="75">
        <f>+'P1 Presupuesto Aprobado'!B50</f>
        <v>0</v>
      </c>
      <c r="C51" s="75"/>
      <c r="D51" s="75"/>
      <c r="E51" s="80"/>
      <c r="F51" s="80"/>
      <c r="G51" s="80"/>
      <c r="H51" s="80"/>
      <c r="I51" s="80"/>
      <c r="J51" s="80"/>
      <c r="K51" s="80"/>
      <c r="L51" s="80"/>
      <c r="M51" s="76"/>
      <c r="N51" s="80"/>
      <c r="O51" s="80"/>
      <c r="P51" s="80">
        <f t="shared" si="2"/>
        <v>0</v>
      </c>
      <c r="Q51" s="60"/>
    </row>
    <row r="52" spans="1:17" s="58" customFormat="1" ht="37.5" customHeight="1" x14ac:dyDescent="0.3">
      <c r="A52" s="79" t="s">
        <v>135</v>
      </c>
      <c r="B52" s="75">
        <f>+'P1 Presupuesto Aprobado'!B51</f>
        <v>0</v>
      </c>
      <c r="C52" s="75"/>
      <c r="D52" s="75"/>
      <c r="E52" s="80"/>
      <c r="F52" s="80"/>
      <c r="G52" s="80"/>
      <c r="H52" s="80"/>
      <c r="I52" s="80"/>
      <c r="J52" s="80"/>
      <c r="K52" s="80"/>
      <c r="L52" s="80"/>
      <c r="M52" s="76"/>
      <c r="N52" s="80"/>
      <c r="O52" s="80"/>
      <c r="P52" s="80">
        <f t="shared" si="2"/>
        <v>0</v>
      </c>
    </row>
    <row r="53" spans="1:17" s="58" customFormat="1" ht="37.5" customHeight="1" x14ac:dyDescent="0.3">
      <c r="A53" s="69" t="s">
        <v>43</v>
      </c>
      <c r="B53" s="70">
        <f>SUM(B54:B62)</f>
        <v>2570607.84</v>
      </c>
      <c r="C53" s="70">
        <f t="shared" ref="C53:P53" si="7">SUM(C54:C62)</f>
        <v>0</v>
      </c>
      <c r="D53" s="70">
        <f t="shared" si="7"/>
        <v>180427.9</v>
      </c>
      <c r="E53" s="71">
        <f t="shared" si="7"/>
        <v>807115.28</v>
      </c>
      <c r="F53" s="71">
        <f t="shared" si="7"/>
        <v>149000</v>
      </c>
      <c r="G53" s="72">
        <f t="shared" si="7"/>
        <v>11887.32</v>
      </c>
      <c r="H53" s="71">
        <f t="shared" si="7"/>
        <v>298509.32999999996</v>
      </c>
      <c r="I53" s="71">
        <f>SUM(I54:I62)</f>
        <v>462823</v>
      </c>
      <c r="J53" s="72">
        <f t="shared" si="7"/>
        <v>656182.84</v>
      </c>
      <c r="K53" s="71">
        <f t="shared" si="7"/>
        <v>1183518.8</v>
      </c>
      <c r="L53" s="72">
        <f>SUM(L54:L62)</f>
        <v>241783.73</v>
      </c>
      <c r="M53" s="72">
        <f t="shared" si="7"/>
        <v>790291.34</v>
      </c>
      <c r="N53" s="72">
        <f>SUM(N54:N62)</f>
        <v>48100</v>
      </c>
      <c r="O53" s="72">
        <f t="shared" si="7"/>
        <v>4062245.51</v>
      </c>
      <c r="P53" s="72">
        <f t="shared" si="7"/>
        <v>8891885.0500000007</v>
      </c>
    </row>
    <row r="54" spans="1:17" s="58" customFormat="1" ht="37.5" customHeight="1" x14ac:dyDescent="0.3">
      <c r="A54" s="73" t="s">
        <v>44</v>
      </c>
      <c r="B54" s="77">
        <v>1742311.68</v>
      </c>
      <c r="C54" s="75"/>
      <c r="D54" s="75"/>
      <c r="E54" s="75">
        <v>768649.64</v>
      </c>
      <c r="F54" s="75">
        <v>1500</v>
      </c>
      <c r="G54" s="75">
        <f>6016.82+5870.5</f>
        <v>11887.32</v>
      </c>
      <c r="H54" s="75">
        <f>15600+28000</f>
        <v>43600</v>
      </c>
      <c r="I54" s="75">
        <f>209500+59000+17500</f>
        <v>286000</v>
      </c>
      <c r="J54" s="75"/>
      <c r="K54" s="75">
        <v>372102</v>
      </c>
      <c r="L54" s="76">
        <v>204860</v>
      </c>
      <c r="M54" s="76"/>
      <c r="N54" s="75"/>
      <c r="O54" s="75">
        <v>757290.75</v>
      </c>
      <c r="P54" s="76">
        <f t="shared" si="2"/>
        <v>2445889.71</v>
      </c>
    </row>
    <row r="55" spans="1:17" s="58" customFormat="1" ht="37.5" customHeight="1" x14ac:dyDescent="0.3">
      <c r="A55" s="79" t="s">
        <v>119</v>
      </c>
      <c r="B55" s="77"/>
      <c r="C55" s="75"/>
      <c r="D55" s="75"/>
      <c r="E55" s="75"/>
      <c r="F55" s="75"/>
      <c r="G55" s="75"/>
      <c r="H55" s="75"/>
      <c r="I55" s="75"/>
      <c r="J55" s="80"/>
      <c r="K55" s="75"/>
      <c r="L55" s="81"/>
      <c r="M55" s="76"/>
      <c r="N55" s="75"/>
      <c r="O55" s="75"/>
      <c r="P55" s="76">
        <f t="shared" si="2"/>
        <v>0</v>
      </c>
    </row>
    <row r="56" spans="1:17" s="58" customFormat="1" ht="37.5" customHeight="1" x14ac:dyDescent="0.3">
      <c r="A56" s="79" t="s">
        <v>133</v>
      </c>
      <c r="B56" s="77">
        <v>828296.16</v>
      </c>
      <c r="C56" s="75"/>
      <c r="D56" s="75">
        <v>180427.9</v>
      </c>
      <c r="E56" s="75">
        <v>38465.64</v>
      </c>
      <c r="F56" s="75">
        <f>95000+52500</f>
        <v>147500</v>
      </c>
      <c r="G56" s="75"/>
      <c r="H56" s="75">
        <v>254909.33</v>
      </c>
      <c r="I56" s="75">
        <f>176823</f>
        <v>176823</v>
      </c>
      <c r="J56" s="75">
        <v>539580.96</v>
      </c>
      <c r="K56" s="75">
        <f>580276.8</f>
        <v>580276.80000000005</v>
      </c>
      <c r="L56" s="76"/>
      <c r="M56" s="76">
        <v>648691.34</v>
      </c>
      <c r="N56" s="75">
        <v>10500</v>
      </c>
      <c r="O56" s="75">
        <v>3047649.01</v>
      </c>
      <c r="P56" s="76">
        <f t="shared" si="2"/>
        <v>5624823.9800000004</v>
      </c>
    </row>
    <row r="57" spans="1:17" s="58" customFormat="1" ht="37.5" customHeight="1" x14ac:dyDescent="0.3">
      <c r="A57" s="79" t="s">
        <v>136</v>
      </c>
      <c r="B57" s="82"/>
      <c r="C57" s="75"/>
      <c r="D57" s="75"/>
      <c r="E57" s="75"/>
      <c r="F57" s="75"/>
      <c r="G57" s="75"/>
      <c r="H57" s="75"/>
      <c r="I57" s="75"/>
      <c r="J57" s="75"/>
      <c r="K57" s="75"/>
      <c r="L57" s="81"/>
      <c r="M57" s="76"/>
      <c r="N57" s="75"/>
      <c r="O57" s="75"/>
      <c r="P57" s="80">
        <f t="shared" si="2"/>
        <v>0</v>
      </c>
    </row>
    <row r="58" spans="1:17" s="58" customFormat="1" ht="37.5" customHeight="1" x14ac:dyDescent="0.3">
      <c r="A58" s="73" t="s">
        <v>48</v>
      </c>
      <c r="B58" s="77"/>
      <c r="C58" s="75"/>
      <c r="D58" s="75"/>
      <c r="E58" s="75"/>
      <c r="F58" s="75"/>
      <c r="G58" s="75"/>
      <c r="H58" s="75"/>
      <c r="I58" s="75"/>
      <c r="J58" s="75">
        <v>116601.88</v>
      </c>
      <c r="K58" s="75">
        <v>81140</v>
      </c>
      <c r="L58" s="86">
        <v>36923.730000000003</v>
      </c>
      <c r="M58" s="76"/>
      <c r="N58" s="75">
        <v>37600</v>
      </c>
      <c r="O58" s="75">
        <v>115705.75</v>
      </c>
      <c r="P58" s="80">
        <f t="shared" si="2"/>
        <v>387971.36</v>
      </c>
    </row>
    <row r="59" spans="1:17" s="58" customFormat="1" ht="37.5" customHeight="1" x14ac:dyDescent="0.3">
      <c r="A59" s="73" t="s">
        <v>49</v>
      </c>
      <c r="B59" s="77"/>
      <c r="C59" s="75"/>
      <c r="D59" s="75"/>
      <c r="E59" s="75"/>
      <c r="F59" s="75"/>
      <c r="G59" s="75"/>
      <c r="H59" s="75"/>
      <c r="I59" s="75"/>
      <c r="J59" s="75"/>
      <c r="K59" s="75"/>
      <c r="L59" s="81"/>
      <c r="M59" s="76"/>
      <c r="N59" s="75"/>
      <c r="O59" s="75"/>
      <c r="P59" s="80">
        <f t="shared" si="2"/>
        <v>0</v>
      </c>
    </row>
    <row r="60" spans="1:17" s="58" customFormat="1" ht="37.5" customHeight="1" x14ac:dyDescent="0.3">
      <c r="A60" s="73" t="s">
        <v>50</v>
      </c>
      <c r="B60" s="77"/>
      <c r="C60" s="75"/>
      <c r="D60" s="75"/>
      <c r="E60" s="75"/>
      <c r="F60" s="75"/>
      <c r="G60" s="80"/>
      <c r="H60" s="75"/>
      <c r="I60" s="75"/>
      <c r="J60" s="75"/>
      <c r="K60" s="75"/>
      <c r="L60" s="81"/>
      <c r="M60" s="76"/>
      <c r="N60" s="75"/>
      <c r="O60" s="75"/>
      <c r="P60" s="80">
        <f t="shared" si="2"/>
        <v>0</v>
      </c>
    </row>
    <row r="61" spans="1:17" s="58" customFormat="1" ht="37.5" customHeight="1" x14ac:dyDescent="0.3">
      <c r="A61" s="73" t="s">
        <v>51</v>
      </c>
      <c r="B61" s="77"/>
      <c r="C61" s="75"/>
      <c r="D61" s="75"/>
      <c r="E61" s="80"/>
      <c r="F61" s="75"/>
      <c r="G61" s="80"/>
      <c r="H61" s="75"/>
      <c r="I61" s="75"/>
      <c r="J61" s="75"/>
      <c r="K61" s="75">
        <v>150000</v>
      </c>
      <c r="L61" s="81"/>
      <c r="M61" s="76">
        <v>141600</v>
      </c>
      <c r="N61" s="75"/>
      <c r="O61" s="75">
        <v>141600</v>
      </c>
      <c r="P61" s="80">
        <f t="shared" si="2"/>
        <v>433200</v>
      </c>
    </row>
    <row r="62" spans="1:17" s="58" customFormat="1" ht="37.5" customHeight="1" x14ac:dyDescent="0.3">
      <c r="A62" s="79" t="s">
        <v>118</v>
      </c>
      <c r="B62" s="75"/>
      <c r="C62" s="75"/>
      <c r="D62" s="75"/>
      <c r="E62" s="80"/>
      <c r="F62" s="75"/>
      <c r="G62" s="80"/>
      <c r="H62" s="75"/>
      <c r="I62" s="75"/>
      <c r="J62" s="75"/>
      <c r="K62" s="75"/>
      <c r="L62" s="67"/>
      <c r="M62" s="76"/>
      <c r="N62" s="75"/>
      <c r="O62" s="75"/>
      <c r="P62" s="80">
        <f t="shared" si="2"/>
        <v>0</v>
      </c>
    </row>
    <row r="63" spans="1:17" s="58" customFormat="1" ht="37.5" customHeight="1" x14ac:dyDescent="0.3">
      <c r="A63" s="69" t="s">
        <v>53</v>
      </c>
      <c r="B63" s="70">
        <f>SUM(B64:B67)</f>
        <v>0</v>
      </c>
      <c r="C63" s="70">
        <f t="shared" ref="C63:P63" si="8">SUM(C64:C67)</f>
        <v>0</v>
      </c>
      <c r="D63" s="70">
        <f t="shared" si="8"/>
        <v>0</v>
      </c>
      <c r="E63" s="71">
        <f t="shared" si="8"/>
        <v>0</v>
      </c>
      <c r="F63" s="71">
        <f t="shared" si="8"/>
        <v>0</v>
      </c>
      <c r="G63" s="71">
        <f t="shared" si="8"/>
        <v>0</v>
      </c>
      <c r="H63" s="71">
        <f t="shared" si="8"/>
        <v>0</v>
      </c>
      <c r="I63" s="71">
        <f t="shared" si="8"/>
        <v>0</v>
      </c>
      <c r="J63" s="71">
        <f t="shared" si="8"/>
        <v>0</v>
      </c>
      <c r="K63" s="71">
        <f t="shared" si="8"/>
        <v>0</v>
      </c>
      <c r="L63" s="71">
        <f t="shared" si="8"/>
        <v>0</v>
      </c>
      <c r="M63" s="72">
        <f t="shared" si="8"/>
        <v>0</v>
      </c>
      <c r="N63" s="71">
        <f t="shared" si="8"/>
        <v>0</v>
      </c>
      <c r="O63" s="71">
        <f t="shared" si="8"/>
        <v>0</v>
      </c>
      <c r="P63" s="71">
        <f t="shared" si="8"/>
        <v>0</v>
      </c>
    </row>
    <row r="64" spans="1:17" s="58" customFormat="1" ht="37.5" customHeight="1" x14ac:dyDescent="0.3">
      <c r="A64" s="73" t="s">
        <v>54</v>
      </c>
      <c r="B64" s="75">
        <f>+'P1 Presupuesto Aprobado'!B63</f>
        <v>0</v>
      </c>
      <c r="C64" s="75"/>
      <c r="D64" s="75"/>
      <c r="E64" s="80"/>
      <c r="F64" s="80"/>
      <c r="G64" s="75"/>
      <c r="H64" s="80"/>
      <c r="I64" s="80"/>
      <c r="J64" s="80"/>
      <c r="K64" s="80"/>
      <c r="L64" s="80"/>
      <c r="M64" s="76"/>
      <c r="N64" s="80"/>
      <c r="O64" s="80"/>
      <c r="P64" s="80">
        <f t="shared" si="2"/>
        <v>0</v>
      </c>
    </row>
    <row r="65" spans="1:16" s="58" customFormat="1" ht="37.5" customHeight="1" x14ac:dyDescent="0.3">
      <c r="A65" s="73" t="s">
        <v>55</v>
      </c>
      <c r="B65" s="75">
        <f>+'P1 Presupuesto Aprobado'!B64</f>
        <v>0</v>
      </c>
      <c r="C65" s="75"/>
      <c r="D65" s="75"/>
      <c r="E65" s="80"/>
      <c r="F65" s="80"/>
      <c r="G65" s="80"/>
      <c r="H65" s="80"/>
      <c r="I65" s="80"/>
      <c r="J65" s="80"/>
      <c r="K65" s="80"/>
      <c r="L65" s="80"/>
      <c r="M65" s="76"/>
      <c r="N65" s="80"/>
      <c r="O65" s="80"/>
      <c r="P65" s="80">
        <f t="shared" si="2"/>
        <v>0</v>
      </c>
    </row>
    <row r="66" spans="1:16" s="58" customFormat="1" ht="37.5" customHeight="1" x14ac:dyDescent="0.3">
      <c r="A66" s="73" t="s">
        <v>56</v>
      </c>
      <c r="B66" s="75">
        <f>+'P1 Presupuesto Aprobado'!B65</f>
        <v>0</v>
      </c>
      <c r="C66" s="75"/>
      <c r="D66" s="75"/>
      <c r="E66" s="80"/>
      <c r="F66" s="80"/>
      <c r="G66" s="80"/>
      <c r="H66" s="80"/>
      <c r="I66" s="80"/>
      <c r="J66" s="80"/>
      <c r="K66" s="80"/>
      <c r="L66" s="80"/>
      <c r="M66" s="76"/>
      <c r="N66" s="80"/>
      <c r="O66" s="80"/>
      <c r="P66" s="80">
        <f t="shared" si="2"/>
        <v>0</v>
      </c>
    </row>
    <row r="67" spans="1:16" s="58" customFormat="1" ht="37.5" customHeight="1" x14ac:dyDescent="0.3">
      <c r="A67" s="79" t="s">
        <v>108</v>
      </c>
      <c r="B67" s="75">
        <f>+'P1 Presupuesto Aprobado'!B66</f>
        <v>0</v>
      </c>
      <c r="C67" s="75"/>
      <c r="D67" s="75"/>
      <c r="E67" s="80"/>
      <c r="F67" s="80"/>
      <c r="G67" s="80"/>
      <c r="H67" s="80"/>
      <c r="I67" s="80"/>
      <c r="J67" s="80"/>
      <c r="K67" s="80"/>
      <c r="L67" s="80"/>
      <c r="M67" s="76"/>
      <c r="N67" s="80"/>
      <c r="O67" s="80"/>
      <c r="P67" s="80">
        <f t="shared" si="2"/>
        <v>0</v>
      </c>
    </row>
    <row r="68" spans="1:16" s="58" customFormat="1" ht="37.5" customHeight="1" x14ac:dyDescent="0.3">
      <c r="A68" s="83" t="s">
        <v>127</v>
      </c>
      <c r="B68" s="70">
        <f>SUM(B69:B75)</f>
        <v>0</v>
      </c>
      <c r="C68" s="70">
        <f t="shared" ref="C68:P68" si="9">SUM(C69:C75)</f>
        <v>0</v>
      </c>
      <c r="D68" s="70">
        <f t="shared" si="9"/>
        <v>0</v>
      </c>
      <c r="E68" s="71">
        <f t="shared" si="9"/>
        <v>0</v>
      </c>
      <c r="F68" s="71">
        <f t="shared" si="9"/>
        <v>0</v>
      </c>
      <c r="G68" s="71">
        <f t="shared" si="9"/>
        <v>0</v>
      </c>
      <c r="H68" s="71">
        <f t="shared" si="9"/>
        <v>0</v>
      </c>
      <c r="I68" s="71">
        <f t="shared" si="9"/>
        <v>0</v>
      </c>
      <c r="J68" s="71">
        <f t="shared" si="9"/>
        <v>0</v>
      </c>
      <c r="K68" s="71">
        <f t="shared" si="9"/>
        <v>0</v>
      </c>
      <c r="L68" s="71">
        <f t="shared" si="9"/>
        <v>0</v>
      </c>
      <c r="M68" s="72">
        <f t="shared" si="9"/>
        <v>0</v>
      </c>
      <c r="N68" s="71">
        <f t="shared" si="9"/>
        <v>0</v>
      </c>
      <c r="O68" s="71">
        <f t="shared" si="9"/>
        <v>0</v>
      </c>
      <c r="P68" s="71">
        <f t="shared" si="9"/>
        <v>0</v>
      </c>
    </row>
    <row r="69" spans="1:16" s="58" customFormat="1" ht="37.5" customHeight="1" x14ac:dyDescent="0.3">
      <c r="A69" s="73" t="s">
        <v>59</v>
      </c>
      <c r="B69" s="75">
        <f>+'P1 Presupuesto Aprobado'!B68</f>
        <v>0</v>
      </c>
      <c r="C69" s="75"/>
      <c r="D69" s="75"/>
      <c r="E69" s="80"/>
      <c r="F69" s="80"/>
      <c r="G69" s="80"/>
      <c r="H69" s="80"/>
      <c r="I69" s="80"/>
      <c r="J69" s="80"/>
      <c r="K69" s="80"/>
      <c r="L69" s="80"/>
      <c r="M69" s="76"/>
      <c r="N69" s="80"/>
      <c r="O69" s="80"/>
      <c r="P69" s="80">
        <f t="shared" si="2"/>
        <v>0</v>
      </c>
    </row>
    <row r="70" spans="1:16" s="58" customFormat="1" ht="37.5" customHeight="1" x14ac:dyDescent="0.3">
      <c r="A70" s="79" t="s">
        <v>128</v>
      </c>
      <c r="B70" s="75">
        <f>+'P1 Presupuesto Aprobado'!B69</f>
        <v>0</v>
      </c>
      <c r="C70" s="75"/>
      <c r="D70" s="75"/>
      <c r="E70" s="80"/>
      <c r="F70" s="80"/>
      <c r="G70" s="80"/>
      <c r="H70" s="80"/>
      <c r="I70" s="80"/>
      <c r="J70" s="80"/>
      <c r="K70" s="80"/>
      <c r="L70" s="80"/>
      <c r="M70" s="76"/>
      <c r="N70" s="80"/>
      <c r="O70" s="80"/>
      <c r="P70" s="80">
        <f t="shared" si="2"/>
        <v>0</v>
      </c>
    </row>
    <row r="71" spans="1:16" s="58" customFormat="1" ht="37.5" customHeight="1" x14ac:dyDescent="0.3">
      <c r="A71" s="84" t="s">
        <v>61</v>
      </c>
      <c r="B71" s="75">
        <f>+'P1 Presupuesto Aprobado'!B70</f>
        <v>0</v>
      </c>
      <c r="C71" s="66"/>
      <c r="D71" s="75"/>
      <c r="E71" s="80"/>
      <c r="F71" s="80"/>
      <c r="G71" s="80"/>
      <c r="H71" s="80"/>
      <c r="I71" s="80"/>
      <c r="J71" s="80"/>
      <c r="K71" s="80"/>
      <c r="L71" s="80"/>
      <c r="M71" s="76"/>
      <c r="N71" s="80"/>
      <c r="O71" s="80"/>
      <c r="P71" s="80">
        <f t="shared" si="2"/>
        <v>0</v>
      </c>
    </row>
    <row r="72" spans="1:16" s="58" customFormat="1" ht="37.5" customHeight="1" x14ac:dyDescent="0.3">
      <c r="A72" s="73" t="s">
        <v>62</v>
      </c>
      <c r="B72" s="75">
        <f>+'P1 Presupuesto Aprobado'!B71</f>
        <v>0</v>
      </c>
      <c r="C72" s="75"/>
      <c r="D72" s="75"/>
      <c r="E72" s="80"/>
      <c r="F72" s="80"/>
      <c r="G72" s="80"/>
      <c r="H72" s="80"/>
      <c r="I72" s="80"/>
      <c r="J72" s="80"/>
      <c r="K72" s="80"/>
      <c r="L72" s="80"/>
      <c r="M72" s="76"/>
      <c r="N72" s="80"/>
      <c r="O72" s="80"/>
      <c r="P72" s="80">
        <f t="shared" si="2"/>
        <v>0</v>
      </c>
    </row>
    <row r="73" spans="1:16" s="58" customFormat="1" ht="37.5" customHeight="1" x14ac:dyDescent="0.3">
      <c r="A73" s="73" t="s">
        <v>63</v>
      </c>
      <c r="B73" s="75">
        <f>+'P1 Presupuesto Aprobado'!B72</f>
        <v>0</v>
      </c>
      <c r="C73" s="75"/>
      <c r="D73" s="75"/>
      <c r="E73" s="80"/>
      <c r="F73" s="80"/>
      <c r="G73" s="80"/>
      <c r="H73" s="80"/>
      <c r="I73" s="80"/>
      <c r="J73" s="80"/>
      <c r="K73" s="80"/>
      <c r="L73" s="80"/>
      <c r="M73" s="76"/>
      <c r="N73" s="80"/>
      <c r="O73" s="80"/>
      <c r="P73" s="80">
        <f t="shared" si="2"/>
        <v>0</v>
      </c>
    </row>
    <row r="74" spans="1:16" s="58" customFormat="1" ht="37.5" customHeight="1" x14ac:dyDescent="0.3">
      <c r="A74" s="79" t="s">
        <v>129</v>
      </c>
      <c r="B74" s="75">
        <f>+'P1 Presupuesto Aprobado'!B73</f>
        <v>0</v>
      </c>
      <c r="C74" s="75"/>
      <c r="D74" s="75"/>
      <c r="E74" s="80"/>
      <c r="F74" s="80"/>
      <c r="G74" s="80"/>
      <c r="H74" s="80"/>
      <c r="I74" s="80"/>
      <c r="J74" s="80"/>
      <c r="K74" s="80"/>
      <c r="L74" s="80"/>
      <c r="M74" s="76"/>
      <c r="N74" s="80"/>
      <c r="O74" s="80"/>
      <c r="P74" s="80">
        <f t="shared" si="2"/>
        <v>0</v>
      </c>
    </row>
    <row r="75" spans="1:16" s="58" customFormat="1" ht="37.5" customHeight="1" x14ac:dyDescent="0.3">
      <c r="A75" s="65" t="s">
        <v>69</v>
      </c>
      <c r="B75" s="75">
        <f>+'P1 Presupuesto Aprobado'!B74</f>
        <v>0</v>
      </c>
      <c r="C75" s="66"/>
      <c r="D75" s="66"/>
      <c r="E75" s="81"/>
      <c r="F75" s="81"/>
      <c r="G75" s="81"/>
      <c r="H75" s="81"/>
      <c r="I75" s="81"/>
      <c r="J75" s="81"/>
      <c r="K75" s="81"/>
      <c r="L75" s="81"/>
      <c r="M75" s="67"/>
      <c r="N75" s="81"/>
      <c r="O75" s="81"/>
      <c r="P75" s="80">
        <f t="shared" si="2"/>
        <v>0</v>
      </c>
    </row>
    <row r="76" spans="1:16" s="58" customFormat="1" ht="37.5" customHeight="1" x14ac:dyDescent="0.3">
      <c r="A76" s="69" t="s">
        <v>70</v>
      </c>
      <c r="B76" s="70">
        <f>SUM(B77:B78)</f>
        <v>0</v>
      </c>
      <c r="C76" s="70">
        <f t="shared" ref="C76:P76" si="10">SUM(C77:C78)</f>
        <v>0</v>
      </c>
      <c r="D76" s="70">
        <f t="shared" si="10"/>
        <v>0</v>
      </c>
      <c r="E76" s="71">
        <f t="shared" si="10"/>
        <v>0</v>
      </c>
      <c r="F76" s="71">
        <f t="shared" si="10"/>
        <v>0</v>
      </c>
      <c r="G76" s="71">
        <f t="shared" si="10"/>
        <v>0</v>
      </c>
      <c r="H76" s="71">
        <f t="shared" si="10"/>
        <v>0</v>
      </c>
      <c r="I76" s="71">
        <f t="shared" si="10"/>
        <v>0</v>
      </c>
      <c r="J76" s="71">
        <f t="shared" si="10"/>
        <v>0</v>
      </c>
      <c r="K76" s="71">
        <f t="shared" si="10"/>
        <v>0</v>
      </c>
      <c r="L76" s="71">
        <f t="shared" si="10"/>
        <v>0</v>
      </c>
      <c r="M76" s="72">
        <f t="shared" si="10"/>
        <v>0</v>
      </c>
      <c r="N76" s="71">
        <f t="shared" si="10"/>
        <v>0</v>
      </c>
      <c r="O76" s="71">
        <f t="shared" si="10"/>
        <v>0</v>
      </c>
      <c r="P76" s="71">
        <f t="shared" si="10"/>
        <v>0</v>
      </c>
    </row>
    <row r="77" spans="1:16" s="58" customFormat="1" ht="37.5" customHeight="1" x14ac:dyDescent="0.3">
      <c r="A77" s="79" t="s">
        <v>130</v>
      </c>
      <c r="B77" s="75"/>
      <c r="C77" s="75"/>
      <c r="D77" s="75"/>
      <c r="E77" s="80"/>
      <c r="F77" s="80"/>
      <c r="G77" s="80"/>
      <c r="H77" s="80"/>
      <c r="I77" s="80"/>
      <c r="J77" s="80"/>
      <c r="K77" s="80"/>
      <c r="L77" s="80"/>
      <c r="M77" s="76"/>
      <c r="N77" s="80"/>
      <c r="O77" s="80"/>
      <c r="P77" s="80">
        <f t="shared" si="2"/>
        <v>0</v>
      </c>
    </row>
    <row r="78" spans="1:16" s="58" customFormat="1" ht="37.5" customHeight="1" x14ac:dyDescent="0.3">
      <c r="A78" s="79" t="s">
        <v>131</v>
      </c>
      <c r="B78" s="75"/>
      <c r="C78" s="75"/>
      <c r="D78" s="75"/>
      <c r="E78" s="80"/>
      <c r="F78" s="80"/>
      <c r="G78" s="80"/>
      <c r="H78" s="80"/>
      <c r="I78" s="80"/>
      <c r="J78" s="80"/>
      <c r="K78" s="80"/>
      <c r="L78" s="80"/>
      <c r="M78" s="76"/>
      <c r="N78" s="80"/>
      <c r="O78" s="80"/>
      <c r="P78" s="80">
        <f t="shared" ref="P78" si="11">SUM(D78:O78)</f>
        <v>0</v>
      </c>
    </row>
    <row r="79" spans="1:16" s="58" customFormat="1" ht="37.5" customHeight="1" x14ac:dyDescent="0.3">
      <c r="A79" s="69" t="s">
        <v>73</v>
      </c>
      <c r="B79" s="70">
        <f>SUM(B80:B81)</f>
        <v>0</v>
      </c>
      <c r="C79" s="70">
        <f t="shared" ref="C79:P79" si="12">SUM(C80:C81)</f>
        <v>0</v>
      </c>
      <c r="D79" s="70">
        <f t="shared" si="12"/>
        <v>0</v>
      </c>
      <c r="E79" s="71">
        <f t="shared" si="12"/>
        <v>0</v>
      </c>
      <c r="F79" s="71">
        <f t="shared" si="12"/>
        <v>0</v>
      </c>
      <c r="G79" s="71">
        <f t="shared" si="12"/>
        <v>0</v>
      </c>
      <c r="H79" s="71">
        <f t="shared" si="12"/>
        <v>0</v>
      </c>
      <c r="I79" s="71">
        <f t="shared" si="12"/>
        <v>0</v>
      </c>
      <c r="J79" s="71">
        <f t="shared" si="12"/>
        <v>0</v>
      </c>
      <c r="K79" s="71">
        <f t="shared" si="12"/>
        <v>0</v>
      </c>
      <c r="L79" s="71">
        <f t="shared" si="12"/>
        <v>0</v>
      </c>
      <c r="M79" s="72">
        <f t="shared" si="12"/>
        <v>0</v>
      </c>
      <c r="N79" s="71">
        <f t="shared" si="12"/>
        <v>0</v>
      </c>
      <c r="O79" s="71">
        <f t="shared" si="12"/>
        <v>0</v>
      </c>
      <c r="P79" s="71">
        <f t="shared" si="12"/>
        <v>0</v>
      </c>
    </row>
    <row r="80" spans="1:16" s="58" customFormat="1" ht="37.5" customHeight="1" x14ac:dyDescent="0.3">
      <c r="A80" s="73" t="s">
        <v>74</v>
      </c>
      <c r="B80" s="75"/>
      <c r="C80" s="75"/>
      <c r="D80" s="75"/>
      <c r="E80" s="80"/>
      <c r="F80" s="80"/>
      <c r="G80" s="80"/>
      <c r="H80" s="80"/>
      <c r="I80" s="80"/>
      <c r="J80" s="80"/>
      <c r="K80" s="80"/>
      <c r="L80" s="80"/>
      <c r="M80" s="76"/>
      <c r="N80" s="80"/>
      <c r="O80" s="80"/>
      <c r="P80" s="80">
        <f t="shared" ref="P80:P81" si="13">SUM(D80:O80)</f>
        <v>0</v>
      </c>
    </row>
    <row r="81" spans="1:16" s="58" customFormat="1" ht="37.5" customHeight="1" x14ac:dyDescent="0.3">
      <c r="A81" s="73" t="s">
        <v>75</v>
      </c>
      <c r="B81" s="75"/>
      <c r="C81" s="75"/>
      <c r="D81" s="75"/>
      <c r="E81" s="80"/>
      <c r="F81" s="80"/>
      <c r="G81" s="80"/>
      <c r="H81" s="80"/>
      <c r="I81" s="80"/>
      <c r="J81" s="80"/>
      <c r="K81" s="80"/>
      <c r="L81" s="80"/>
      <c r="M81" s="76"/>
      <c r="N81" s="80"/>
      <c r="O81" s="80"/>
      <c r="P81" s="80">
        <f t="shared" si="13"/>
        <v>0</v>
      </c>
    </row>
    <row r="82" spans="1:16" s="58" customFormat="1" ht="37.5" customHeight="1" x14ac:dyDescent="0.3">
      <c r="A82" s="69" t="s">
        <v>76</v>
      </c>
      <c r="B82" s="70">
        <f>SUM(B83)</f>
        <v>0</v>
      </c>
      <c r="C82" s="70">
        <f t="shared" ref="C82:P82" si="14">SUM(C83)</f>
        <v>0</v>
      </c>
      <c r="D82" s="70">
        <f t="shared" si="14"/>
        <v>0</v>
      </c>
      <c r="E82" s="71">
        <f t="shared" si="14"/>
        <v>0</v>
      </c>
      <c r="F82" s="71">
        <f t="shared" si="14"/>
        <v>0</v>
      </c>
      <c r="G82" s="71">
        <f t="shared" si="14"/>
        <v>0</v>
      </c>
      <c r="H82" s="71">
        <f t="shared" si="14"/>
        <v>0</v>
      </c>
      <c r="I82" s="71">
        <f t="shared" si="14"/>
        <v>0</v>
      </c>
      <c r="J82" s="71">
        <f t="shared" si="14"/>
        <v>0</v>
      </c>
      <c r="K82" s="71">
        <f t="shared" si="14"/>
        <v>0</v>
      </c>
      <c r="L82" s="71">
        <f t="shared" si="14"/>
        <v>0</v>
      </c>
      <c r="M82" s="72">
        <f t="shared" si="14"/>
        <v>0</v>
      </c>
      <c r="N82" s="71">
        <f t="shared" si="14"/>
        <v>0</v>
      </c>
      <c r="O82" s="71">
        <f t="shared" si="14"/>
        <v>0</v>
      </c>
      <c r="P82" s="71">
        <f t="shared" si="14"/>
        <v>0</v>
      </c>
    </row>
    <row r="83" spans="1:16" s="58" customFormat="1" ht="37.5" customHeight="1" x14ac:dyDescent="0.3">
      <c r="A83" s="79" t="s">
        <v>132</v>
      </c>
      <c r="B83" s="75"/>
      <c r="C83" s="75"/>
      <c r="D83" s="75"/>
      <c r="E83" s="80"/>
      <c r="F83" s="80"/>
      <c r="G83" s="80"/>
      <c r="H83" s="80"/>
      <c r="I83" s="80"/>
      <c r="J83" s="80"/>
      <c r="K83" s="80"/>
      <c r="L83" s="80"/>
      <c r="M83" s="76"/>
      <c r="N83" s="80"/>
      <c r="O83" s="80"/>
      <c r="P83" s="80">
        <f t="shared" ref="P83" si="15">SUM(D83:O83)</f>
        <v>0</v>
      </c>
    </row>
    <row r="84" spans="1:16" s="58" customFormat="1" ht="33.75" customHeight="1" x14ac:dyDescent="0.3">
      <c r="A84" s="88" t="s">
        <v>65</v>
      </c>
      <c r="B84" s="89">
        <f>+B82+B79+B76+B68+B63+B53+B46+B37+B27+B17+B11</f>
        <v>589140870.91999996</v>
      </c>
      <c r="C84" s="90">
        <f t="shared" ref="C84:P84" si="16">+C82+C79+C76+C68+C63+C53+C46+C37+C27+C17+C11</f>
        <v>0</v>
      </c>
      <c r="D84" s="89">
        <f t="shared" si="16"/>
        <v>48984569.530000001</v>
      </c>
      <c r="E84" s="89">
        <f>+E82+E79+E76+E68+E63+E53+E46+E37+E27+E17+E11</f>
        <v>46263405.730000004</v>
      </c>
      <c r="F84" s="89">
        <f t="shared" si="16"/>
        <v>44643522.410000004</v>
      </c>
      <c r="G84" s="89">
        <f t="shared" si="16"/>
        <v>146868988.83999997</v>
      </c>
      <c r="H84" s="89">
        <f t="shared" si="16"/>
        <v>52028159.560000002</v>
      </c>
      <c r="I84" s="89">
        <f t="shared" si="16"/>
        <v>55843221.030000001</v>
      </c>
      <c r="J84" s="89">
        <f t="shared" si="16"/>
        <v>53941580.019999996</v>
      </c>
      <c r="K84" s="89">
        <f t="shared" si="16"/>
        <v>56867015.890000001</v>
      </c>
      <c r="L84" s="89">
        <f t="shared" si="16"/>
        <v>65190617.509999998</v>
      </c>
      <c r="M84" s="89">
        <f t="shared" si="16"/>
        <v>13725618.09</v>
      </c>
      <c r="N84" s="89">
        <f t="shared" si="16"/>
        <v>11765244.380000001</v>
      </c>
      <c r="O84" s="89">
        <f t="shared" si="16"/>
        <v>22343866.049999997</v>
      </c>
      <c r="P84" s="89">
        <f t="shared" si="16"/>
        <v>618465809.03999996</v>
      </c>
    </row>
    <row r="86" spans="1:16" ht="15.75" thickBot="1" x14ac:dyDescent="0.3">
      <c r="E86" s="44"/>
      <c r="F86" s="44"/>
      <c r="J86" s="44"/>
    </row>
    <row r="87" spans="1:16" ht="30.75" thickBot="1" x14ac:dyDescent="0.3">
      <c r="A87" s="13" t="s">
        <v>97</v>
      </c>
    </row>
    <row r="88" spans="1:16" ht="45.75" thickBot="1" x14ac:dyDescent="0.3">
      <c r="A88" s="13" t="s">
        <v>98</v>
      </c>
    </row>
    <row r="89" spans="1:16" ht="75.75" thickBot="1" x14ac:dyDescent="0.3">
      <c r="A89" s="14" t="s">
        <v>99</v>
      </c>
    </row>
    <row r="90" spans="1:16" ht="21" customHeight="1" x14ac:dyDescent="0.25"/>
    <row r="91" spans="1:16" ht="21" customHeight="1" x14ac:dyDescent="0.25"/>
    <row r="92" spans="1:16" ht="21" customHeight="1" x14ac:dyDescent="0.25"/>
    <row r="93" spans="1:16" x14ac:dyDescent="0.25">
      <c r="A93" s="27"/>
      <c r="I93" s="27"/>
      <c r="K93" s="27"/>
    </row>
    <row r="94" spans="1:16" x14ac:dyDescent="0.25">
      <c r="A94" s="27"/>
      <c r="I94" s="27"/>
    </row>
    <row r="95" spans="1:16" x14ac:dyDescent="0.25">
      <c r="A95" s="27" t="s">
        <v>102</v>
      </c>
      <c r="B95" s="27"/>
      <c r="E95" s="27"/>
      <c r="I95" s="27" t="s">
        <v>104</v>
      </c>
      <c r="K95" s="27"/>
    </row>
    <row r="96" spans="1:16" x14ac:dyDescent="0.25">
      <c r="A96" s="27"/>
      <c r="B96" s="27"/>
      <c r="I96" s="27"/>
      <c r="K96" s="27"/>
    </row>
    <row r="97" spans="1:16" x14ac:dyDescent="0.25">
      <c r="A97" s="27"/>
      <c r="B97" s="27"/>
      <c r="I97" s="27"/>
      <c r="K97" s="27"/>
    </row>
    <row r="98" spans="1:16" x14ac:dyDescent="0.25">
      <c r="A98" s="54"/>
      <c r="B98" s="27"/>
      <c r="E98" s="107"/>
      <c r="F98" s="107"/>
      <c r="I98" s="54"/>
      <c r="J98" s="64"/>
      <c r="K98" s="54"/>
      <c r="L98" s="54"/>
      <c r="M98" s="54"/>
      <c r="N98" s="54"/>
      <c r="O98" s="54"/>
      <c r="P98" s="54"/>
    </row>
    <row r="99" spans="1:16" ht="21" x14ac:dyDescent="0.35">
      <c r="A99" s="61" t="s">
        <v>139</v>
      </c>
      <c r="B99" s="61"/>
      <c r="C99" s="62"/>
      <c r="D99" s="62"/>
      <c r="E99" s="106"/>
      <c r="F99" s="106"/>
      <c r="I99" s="108" t="s">
        <v>138</v>
      </c>
      <c r="J99" s="108"/>
      <c r="K99" s="108"/>
      <c r="L99" s="108"/>
      <c r="M99" s="108"/>
      <c r="N99" s="108"/>
      <c r="O99" s="108"/>
      <c r="P99" s="108"/>
    </row>
    <row r="100" spans="1:16" ht="21" x14ac:dyDescent="0.35">
      <c r="A100" s="61" t="s">
        <v>141</v>
      </c>
      <c r="B100" s="61"/>
      <c r="C100" s="62"/>
      <c r="D100" s="62"/>
      <c r="E100" s="61"/>
      <c r="F100" s="62"/>
      <c r="I100" s="108" t="s">
        <v>105</v>
      </c>
      <c r="J100" s="108"/>
      <c r="K100" s="108"/>
      <c r="L100" s="108"/>
      <c r="M100" s="108"/>
      <c r="N100" s="108"/>
      <c r="O100" s="108"/>
      <c r="P100" s="108"/>
    </row>
    <row r="101" spans="1:16" x14ac:dyDescent="0.25">
      <c r="A101" s="27"/>
      <c r="I101" s="27"/>
    </row>
    <row r="102" spans="1:16" x14ac:dyDescent="0.25">
      <c r="A102" s="27"/>
      <c r="I102" s="27"/>
      <c r="K102" s="27"/>
    </row>
  </sheetData>
  <mergeCells count="13">
    <mergeCell ref="E99:F99"/>
    <mergeCell ref="E98:F98"/>
    <mergeCell ref="I99:P99"/>
    <mergeCell ref="I100:P100"/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33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Q22"/>
  <sheetViews>
    <sheetView showGridLines="0" topLeftCell="A12" workbookViewId="0">
      <selection activeCell="B16" sqref="B16:B17"/>
    </sheetView>
  </sheetViews>
  <sheetFormatPr baseColWidth="10" defaultColWidth="11.42578125" defaultRowHeight="15" x14ac:dyDescent="0.25"/>
  <cols>
    <col min="1" max="1" width="35.5703125" customWidth="1"/>
    <col min="2" max="2" width="15.42578125" customWidth="1"/>
    <col min="3" max="3" width="14.140625" bestFit="1" customWidth="1"/>
    <col min="4" max="6" width="13.140625" bestFit="1" customWidth="1"/>
    <col min="7" max="7" width="14.140625" bestFit="1" customWidth="1"/>
    <col min="8" max="9" width="13.140625" bestFit="1" customWidth="1"/>
    <col min="10" max="11" width="14.140625" bestFit="1" customWidth="1"/>
    <col min="12" max="12" width="14.85546875" customWidth="1"/>
    <col min="13" max="13" width="13.85546875" customWidth="1"/>
    <col min="14" max="14" width="12.140625" bestFit="1" customWidth="1"/>
    <col min="15" max="15" width="14.140625" bestFit="1" customWidth="1"/>
    <col min="16" max="16" width="12.140625" bestFit="1" customWidth="1"/>
  </cols>
  <sheetData>
    <row r="2" spans="1:17" ht="28.5" customHeight="1" x14ac:dyDescent="0.25">
      <c r="A2" s="94" t="s">
        <v>101</v>
      </c>
      <c r="B2" s="95"/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</row>
    <row r="3" spans="1:17" ht="21" customHeight="1" x14ac:dyDescent="0.25">
      <c r="A3" s="96" t="s">
        <v>110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</row>
    <row r="4" spans="1:17" ht="15.75" x14ac:dyDescent="0.25">
      <c r="A4" s="102" t="s">
        <v>140</v>
      </c>
      <c r="B4" s="103"/>
      <c r="C4" s="103"/>
      <c r="D4" s="103"/>
      <c r="E4" s="103"/>
      <c r="F4" s="103"/>
      <c r="G4" s="103"/>
      <c r="H4" s="103"/>
      <c r="I4" s="103"/>
      <c r="J4" s="103"/>
      <c r="K4" s="103"/>
      <c r="L4" s="103"/>
      <c r="M4" s="103"/>
      <c r="N4" s="103"/>
      <c r="O4" s="103"/>
    </row>
    <row r="5" spans="1:17" ht="15.75" customHeight="1" x14ac:dyDescent="0.25">
      <c r="A5" s="104" t="s">
        <v>100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</row>
    <row r="6" spans="1:17" ht="15.75" customHeight="1" x14ac:dyDescent="0.25">
      <c r="A6" s="105" t="s">
        <v>79</v>
      </c>
      <c r="B6" s="105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</row>
    <row r="8" spans="1:17" ht="25.5" customHeight="1" x14ac:dyDescent="0.25">
      <c r="A8" s="91" t="s">
        <v>66</v>
      </c>
      <c r="B8" s="92" t="s">
        <v>96</v>
      </c>
      <c r="C8" s="114" t="s">
        <v>93</v>
      </c>
      <c r="D8" s="115"/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6"/>
    </row>
    <row r="9" spans="1:17" x14ac:dyDescent="0.25">
      <c r="A9" s="112"/>
      <c r="B9" s="113"/>
      <c r="C9" s="16" t="s">
        <v>81</v>
      </c>
      <c r="D9" s="16" t="s">
        <v>82</v>
      </c>
      <c r="E9" s="16" t="s">
        <v>83</v>
      </c>
      <c r="F9" s="16" t="s">
        <v>84</v>
      </c>
      <c r="G9" s="17" t="s">
        <v>85</v>
      </c>
      <c r="H9" s="16" t="s">
        <v>86</v>
      </c>
      <c r="I9" s="17" t="s">
        <v>87</v>
      </c>
      <c r="J9" s="16" t="s">
        <v>88</v>
      </c>
      <c r="K9" s="16" t="s">
        <v>89</v>
      </c>
      <c r="L9" s="16" t="s">
        <v>90</v>
      </c>
      <c r="M9" s="16" t="s">
        <v>91</v>
      </c>
      <c r="N9" s="17" t="s">
        <v>92</v>
      </c>
      <c r="O9" s="16" t="s">
        <v>80</v>
      </c>
    </row>
    <row r="10" spans="1:17" x14ac:dyDescent="0.25">
      <c r="A10" s="20" t="s">
        <v>0</v>
      </c>
      <c r="B10" s="41"/>
      <c r="C10" s="49"/>
      <c r="D10" s="49"/>
      <c r="E10" s="49"/>
      <c r="F10" s="49"/>
      <c r="G10" s="49"/>
      <c r="H10" s="49"/>
      <c r="I10" s="49"/>
      <c r="J10" s="49"/>
      <c r="K10" s="49"/>
      <c r="L10" s="21"/>
      <c r="M10" s="21"/>
      <c r="N10" s="21"/>
      <c r="O10" s="21"/>
      <c r="P10" s="46"/>
      <c r="Q10" s="45">
        <f>+P10-L10</f>
        <v>0</v>
      </c>
    </row>
    <row r="11" spans="1:17" x14ac:dyDescent="0.25">
      <c r="A11" s="25" t="s">
        <v>17</v>
      </c>
      <c r="B11" s="42">
        <f>SUM(B12:B12)</f>
        <v>24038382.960000001</v>
      </c>
      <c r="C11" s="42">
        <f t="shared" ref="C11:O11" si="0">SUM(C12:C12)</f>
        <v>2698199.1</v>
      </c>
      <c r="D11" s="50">
        <f t="shared" si="0"/>
        <v>801418</v>
      </c>
      <c r="E11" s="50">
        <f t="shared" si="0"/>
        <v>1232790</v>
      </c>
      <c r="F11" s="50">
        <f t="shared" si="0"/>
        <v>3033940.64</v>
      </c>
      <c r="G11" s="50">
        <f t="shared" si="0"/>
        <v>2688005.02</v>
      </c>
      <c r="H11" s="50">
        <f t="shared" si="0"/>
        <v>2239157.38</v>
      </c>
      <c r="I11" s="50">
        <f t="shared" si="0"/>
        <v>2192339.25</v>
      </c>
      <c r="J11" s="50">
        <f t="shared" si="0"/>
        <v>4647492.5999999996</v>
      </c>
      <c r="K11" s="50">
        <f t="shared" si="0"/>
        <v>3341546.42</v>
      </c>
      <c r="L11" s="50">
        <f t="shared" si="0"/>
        <v>4162776.1</v>
      </c>
      <c r="M11" s="26">
        <f t="shared" si="0"/>
        <v>3716254.2</v>
      </c>
      <c r="N11" s="26">
        <f t="shared" si="0"/>
        <v>5055106.51</v>
      </c>
      <c r="O11" s="50">
        <f t="shared" si="0"/>
        <v>35809025.220000006</v>
      </c>
    </row>
    <row r="12" spans="1:17" ht="15.75" x14ac:dyDescent="0.25">
      <c r="A12" s="23" t="s">
        <v>21</v>
      </c>
      <c r="B12" s="48">
        <v>24038382.960000001</v>
      </c>
      <c r="C12" s="43">
        <v>2698199.1</v>
      </c>
      <c r="D12" s="43">
        <v>801418</v>
      </c>
      <c r="E12" s="43">
        <v>1232790</v>
      </c>
      <c r="F12" s="43">
        <v>3033940.64</v>
      </c>
      <c r="G12" s="43">
        <v>2688005.02</v>
      </c>
      <c r="H12" s="43">
        <v>2239157.38</v>
      </c>
      <c r="I12" s="43">
        <v>2192339.25</v>
      </c>
      <c r="J12" s="43">
        <v>4647492.5999999996</v>
      </c>
      <c r="K12" s="75">
        <v>3341546.42</v>
      </c>
      <c r="L12" s="76">
        <v>4162776.1</v>
      </c>
      <c r="M12" s="75">
        <v>3716254.2</v>
      </c>
      <c r="N12" s="43">
        <v>5055106.51</v>
      </c>
      <c r="O12" s="63">
        <f>SUM(C12:N12)</f>
        <v>35809025.220000006</v>
      </c>
    </row>
    <row r="14" spans="1:17" ht="15.75" thickBot="1" x14ac:dyDescent="0.3">
      <c r="I14" s="44"/>
    </row>
    <row r="15" spans="1:17" ht="45.75" thickBot="1" x14ac:dyDescent="0.3">
      <c r="A15" s="13" t="s">
        <v>97</v>
      </c>
    </row>
    <row r="16" spans="1:17" ht="60.75" thickBot="1" x14ac:dyDescent="0.3">
      <c r="A16" s="13" t="s">
        <v>98</v>
      </c>
    </row>
    <row r="17" spans="1:6" ht="150.75" thickBot="1" x14ac:dyDescent="0.3">
      <c r="A17" s="14" t="s">
        <v>99</v>
      </c>
    </row>
    <row r="19" spans="1:6" x14ac:dyDescent="0.25">
      <c r="F19" s="27"/>
    </row>
    <row r="20" spans="1:6" x14ac:dyDescent="0.25">
      <c r="A20" s="27" t="s">
        <v>102</v>
      </c>
      <c r="F20" s="27"/>
    </row>
    <row r="21" spans="1:6" x14ac:dyDescent="0.25">
      <c r="A21" s="27" t="s">
        <v>109</v>
      </c>
      <c r="F21" s="27"/>
    </row>
    <row r="22" spans="1:6" x14ac:dyDescent="0.25">
      <c r="A22" s="27" t="s">
        <v>103</v>
      </c>
    </row>
  </sheetData>
  <mergeCells count="8">
    <mergeCell ref="A8:A9"/>
    <mergeCell ref="B8:B9"/>
    <mergeCell ref="C8:O8"/>
    <mergeCell ref="A2:O2"/>
    <mergeCell ref="A3:O3"/>
    <mergeCell ref="A4:O4"/>
    <mergeCell ref="A5:O5"/>
    <mergeCell ref="A6:O6"/>
  </mergeCells>
  <pageMargins left="0.31496062992125984" right="0.11811023622047245" top="0.15748031496062992" bottom="0.15748031496062992" header="0.31496062992125984" footer="0.31496062992125984"/>
  <pageSetup scale="70" orientation="landscape" horizontalDpi="360" verticalDpi="36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123" t="s">
        <v>78</v>
      </c>
      <c r="D3" s="124"/>
      <c r="E3" s="124"/>
      <c r="F3" s="124"/>
      <c r="G3" s="124"/>
      <c r="H3" s="124"/>
      <c r="I3" s="124"/>
      <c r="J3" s="124"/>
      <c r="K3" s="124"/>
      <c r="L3" s="124"/>
      <c r="M3" s="124"/>
      <c r="N3" s="124"/>
      <c r="O3" s="124"/>
      <c r="P3" s="124"/>
    </row>
    <row r="4" spans="3:17" ht="21" customHeight="1" x14ac:dyDescent="0.25">
      <c r="C4" s="117" t="s">
        <v>67</v>
      </c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8"/>
    </row>
    <row r="5" spans="3:17" ht="15.75" x14ac:dyDescent="0.25">
      <c r="C5" s="119" t="s">
        <v>68</v>
      </c>
      <c r="D5" s="120"/>
      <c r="E5" s="120"/>
      <c r="F5" s="120"/>
      <c r="G5" s="120"/>
      <c r="H5" s="120"/>
      <c r="I5" s="120"/>
      <c r="J5" s="120"/>
      <c r="K5" s="120"/>
      <c r="L5" s="120"/>
      <c r="M5" s="120"/>
      <c r="N5" s="120"/>
      <c r="O5" s="120"/>
      <c r="P5" s="120"/>
    </row>
    <row r="6" spans="3:17" ht="15.75" customHeight="1" x14ac:dyDescent="0.25">
      <c r="C6" s="121" t="s">
        <v>94</v>
      </c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</row>
    <row r="7" spans="3:17" ht="15.75" customHeight="1" x14ac:dyDescent="0.25">
      <c r="C7" s="122" t="s">
        <v>79</v>
      </c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</row>
    <row r="9" spans="3:17" ht="23.25" customHeight="1" x14ac:dyDescent="0.25">
      <c r="C9" s="5" t="s">
        <v>66</v>
      </c>
      <c r="D9" s="11" t="s">
        <v>81</v>
      </c>
      <c r="E9" s="11" t="s">
        <v>82</v>
      </c>
      <c r="F9" s="11" t="s">
        <v>83</v>
      </c>
      <c r="G9" s="11" t="s">
        <v>84</v>
      </c>
      <c r="H9" s="12" t="s">
        <v>85</v>
      </c>
      <c r="I9" s="11" t="s">
        <v>86</v>
      </c>
      <c r="J9" s="12" t="s">
        <v>87</v>
      </c>
      <c r="K9" s="11" t="s">
        <v>88</v>
      </c>
      <c r="L9" s="11" t="s">
        <v>89</v>
      </c>
      <c r="M9" s="11" t="s">
        <v>90</v>
      </c>
      <c r="N9" s="11" t="s">
        <v>91</v>
      </c>
      <c r="O9" s="12" t="s">
        <v>92</v>
      </c>
      <c r="P9" s="11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9"/>
    </row>
    <row r="14" spans="3:17" x14ac:dyDescent="0.25">
      <c r="C14" s="4" t="s">
        <v>4</v>
      </c>
      <c r="Q14" s="10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P1 Presupuesto Aprobado</vt:lpstr>
      <vt:lpstr>P2 Presupuesto Aprobado-Ejec </vt:lpstr>
      <vt:lpstr>P2 Presupuesto Aprobado-Eje (2</vt:lpstr>
      <vt:lpstr>P3 Ejecucion </vt:lpstr>
      <vt:lpstr>'P2 Presupuesto Aprobado-Eje (2'!Área_de_impresión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Usuario</cp:lastModifiedBy>
  <cp:lastPrinted>2026-01-08T08:36:48Z</cp:lastPrinted>
  <dcterms:created xsi:type="dcterms:W3CDTF">2021-07-29T18:58:50Z</dcterms:created>
  <dcterms:modified xsi:type="dcterms:W3CDTF">2026-01-08T13:42:14Z</dcterms:modified>
</cp:coreProperties>
</file>