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DF20904-6316-4721-99E3-595A465D8436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'!$A$1:$P$111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O12" i="4"/>
  <c r="G56" i="2"/>
  <c r="F56" i="2"/>
  <c r="B11" i="1" l="1"/>
  <c r="B12" i="2"/>
  <c r="B11" i="4" l="1"/>
  <c r="B11" i="2"/>
  <c r="L17" i="2" l="1"/>
  <c r="L53" i="2"/>
  <c r="L46" i="2"/>
  <c r="L37" i="2"/>
  <c r="L27" i="2"/>
  <c r="L11" i="2"/>
  <c r="N53" i="2" l="1"/>
  <c r="N27" i="2"/>
  <c r="N17" i="2"/>
  <c r="N11" i="2"/>
  <c r="I53" i="2" l="1"/>
  <c r="J17" i="2"/>
  <c r="J27" i="2"/>
  <c r="J11" i="2"/>
  <c r="I27" i="2" l="1"/>
  <c r="I17" i="2"/>
  <c r="I11" i="2"/>
  <c r="B71" i="2" l="1"/>
  <c r="B72" i="2"/>
  <c r="B73" i="2"/>
  <c r="B74" i="2"/>
  <c r="B75" i="2"/>
  <c r="B70" i="2"/>
  <c r="B69" i="2"/>
  <c r="B67" i="2"/>
  <c r="B66" i="2"/>
  <c r="B65" i="2"/>
  <c r="B64" i="2"/>
  <c r="B10" i="1"/>
  <c r="O27" i="2" l="1"/>
  <c r="M27" i="2" l="1"/>
  <c r="K27" i="2" l="1"/>
  <c r="I37" i="2"/>
  <c r="D17" i="2" l="1"/>
  <c r="N11" i="4" l="1"/>
  <c r="M11" i="4"/>
  <c r="L11" i="4"/>
  <c r="Q10" i="4" s="1"/>
  <c r="K11" i="4"/>
  <c r="J11" i="4"/>
  <c r="I11" i="4"/>
  <c r="H11" i="4"/>
  <c r="G11" i="4"/>
  <c r="F11" i="4"/>
  <c r="E11" i="4"/>
  <c r="D11" i="4"/>
  <c r="C11" i="4"/>
  <c r="O11" i="4" l="1"/>
  <c r="B81" i="1"/>
  <c r="B78" i="1"/>
  <c r="B75" i="1"/>
  <c r="B67" i="1"/>
  <c r="B62" i="1"/>
  <c r="B52" i="1"/>
  <c r="B45" i="1"/>
  <c r="B36" i="1"/>
  <c r="B26" i="1"/>
  <c r="B16" i="1"/>
  <c r="B9" i="1" l="1"/>
  <c r="B83" i="1"/>
  <c r="B82" i="2" l="1"/>
  <c r="B79" i="2"/>
  <c r="B76" i="2"/>
  <c r="B68" i="2"/>
  <c r="B63" i="2"/>
  <c r="P83" i="2"/>
  <c r="P82" i="2" s="1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L10" i="2" s="1"/>
  <c r="M63" i="2"/>
  <c r="N63" i="2"/>
  <c r="O63" i="2"/>
  <c r="C53" i="2"/>
  <c r="D53" i="2"/>
  <c r="E53" i="2"/>
  <c r="F53" i="2"/>
  <c r="G53" i="2"/>
  <c r="H53" i="2"/>
  <c r="J53" i="2"/>
  <c r="K53" i="2"/>
  <c r="M53" i="2"/>
  <c r="O53" i="2"/>
  <c r="C46" i="2"/>
  <c r="D46" i="2"/>
  <c r="E46" i="2"/>
  <c r="F46" i="2"/>
  <c r="G46" i="2"/>
  <c r="H46" i="2"/>
  <c r="I46" i="2"/>
  <c r="J46" i="2"/>
  <c r="K46" i="2"/>
  <c r="M46" i="2"/>
  <c r="N46" i="2"/>
  <c r="O46" i="2"/>
  <c r="C37" i="2"/>
  <c r="D37" i="2"/>
  <c r="E37" i="2"/>
  <c r="F37" i="2"/>
  <c r="G37" i="2"/>
  <c r="H37" i="2"/>
  <c r="J37" i="2"/>
  <c r="K37" i="2"/>
  <c r="M37" i="2"/>
  <c r="N37" i="2"/>
  <c r="O37" i="2"/>
  <c r="C27" i="2"/>
  <c r="D27" i="2"/>
  <c r="E27" i="2"/>
  <c r="F27" i="2"/>
  <c r="G27" i="2"/>
  <c r="H27" i="2"/>
  <c r="C17" i="2"/>
  <c r="E17" i="2"/>
  <c r="F17" i="2"/>
  <c r="G17" i="2"/>
  <c r="H17" i="2"/>
  <c r="K17" i="2"/>
  <c r="M17" i="2"/>
  <c r="O17" i="2"/>
  <c r="C11" i="2"/>
  <c r="D11" i="2"/>
  <c r="E11" i="2"/>
  <c r="F11" i="2"/>
  <c r="G11" i="2"/>
  <c r="H11" i="2"/>
  <c r="K11" i="2"/>
  <c r="M11" i="2"/>
  <c r="O11" i="2"/>
  <c r="N10" i="2" l="1"/>
  <c r="O10" i="2"/>
  <c r="P11" i="2"/>
  <c r="B46" i="2"/>
  <c r="P79" i="2"/>
  <c r="D10" i="2"/>
  <c r="P76" i="2"/>
  <c r="M10" i="2"/>
  <c r="E84" i="2"/>
  <c r="B37" i="2"/>
  <c r="P63" i="2"/>
  <c r="P68" i="2"/>
  <c r="P46" i="2"/>
  <c r="P53" i="2"/>
  <c r="P37" i="2"/>
  <c r="P17" i="2"/>
  <c r="B27" i="2"/>
  <c r="B17" i="2"/>
  <c r="B53" i="2"/>
  <c r="P27" i="2"/>
  <c r="I84" i="2"/>
  <c r="H10" i="2"/>
  <c r="N84" i="2"/>
  <c r="J84" i="2"/>
  <c r="F84" i="2"/>
  <c r="L84" i="2"/>
  <c r="H84" i="2"/>
  <c r="D84" i="2"/>
  <c r="M84" i="2"/>
  <c r="G10" i="2"/>
  <c r="O84" i="2"/>
  <c r="K84" i="2"/>
  <c r="G84" i="2"/>
  <c r="C84" i="2"/>
  <c r="K10" i="2"/>
  <c r="C10" i="2"/>
  <c r="F10" i="2"/>
  <c r="I10" i="2"/>
  <c r="E10" i="2"/>
  <c r="J10" i="2"/>
  <c r="Q10" i="2" l="1"/>
  <c r="B10" i="2"/>
  <c r="B84" i="2"/>
  <c r="P10" i="2"/>
  <c r="P84" i="2"/>
</calcChain>
</file>

<file path=xl/sharedStrings.xml><?xml version="1.0" encoding="utf-8"?>
<sst xmlns="http://schemas.openxmlformats.org/spreadsheetml/2006/main" count="323" uniqueCount="151">
  <si>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</si>
  <si>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</si>
  <si>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</si>
  <si>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</si>
  <si>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</si>
  <si>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</si>
  <si>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</si>
  <si>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</si>
  <si>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</si>
  <si>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</si>
  <si>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</si>
  <si>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</si>
  <si>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</si>
  <si>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</si>
  <si>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</si>
  <si>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</si>
  <si>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</si>
  <si>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</si>
  <si>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</si>
  <si>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</si>
  <si>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</si>
  <si>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</si>
  <si>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</si>
  <si>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</si>
  <si>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</si>
  <si>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</si>
  <si>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</si>
  <si>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</si>
  <si>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</si>
  <si>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</si>
  <si>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</si>
  <si>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</si>
  <si>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</si>
  <si>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</si>
  <si>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</si>
  <si>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</si>
  <si>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</si>
  <si>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</si>
  <si>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</si>
  <si>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</si>
  <si>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</si>
  <si>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</si>
  <si>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</si>
  <si>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</si>
  <si>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</si>
  <si>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</si>
  <si>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</si>
  <si>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</si>
  <si>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</si>
  <si>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</si>
  <si>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</si>
  <si>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</si>
  <si>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</si>
  <si>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</si>
  <si>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</si>
  <si>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</si>
  <si>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</si>
  <si>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</si>
  <si>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</si>
  <si>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</si>
  <si>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</si>
  <si>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</si>
  <si>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</si>
  <si>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</si>
  <si>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</si>
  <si>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</si>
  <si>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</si>
  <si>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</si>
  <si>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</si>
  <si>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</si>
  <si>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</si>
  <si>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</si>
  <si>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</si>
  <si>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</si>
  <si>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</si>
  <si>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</si>
  <si>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</si>
  <si>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</si>
  <si>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</si>
  <si>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</si>
  <si>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</si>
  <si>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</si>
  <si>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</si>
  <si>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</si>
  <si>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</si>
  <si>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</si>
  <si>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</si>
  <si>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</si>
  <si>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</si>
  <si>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</si>
  <si>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</si>
  <si>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</si>
  <si>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</si>
  <si>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</si>
  <si>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</si>
  <si>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</si>
  <si>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</si>
  <si>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</si>
  <si>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</si>
  <si>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</si>
  <si>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</si>
  <si>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</si>
  <si>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 xml:space="preserve">Preparado por </t>
  </si>
  <si>
    <t>CONTADOR</t>
  </si>
  <si>
    <t>Revisado Por</t>
  </si>
  <si>
    <t>Administradora Financiera</t>
  </si>
  <si>
    <t>2.2.7 - SERVICIOS DE CONSERVACIÓN, REPARACIONES
 MENORES E INSTALACIONES TEMPORALES</t>
  </si>
  <si>
    <t>2.3.8 - GASTOS QUE SE ASIGNARÁN DURANTE EL EJERCICIO
 (ART. 32 Y 33 LEY 423-06)</t>
  </si>
  <si>
    <t>2.7.4 - GASTOS QUE SE ASIGNARÁN DURANTE EL EJERCICIO PARA 
INVERSIÓN (ART. 32 Y 33 LEY 423-06)</t>
  </si>
  <si>
    <t>Yloleidy A. Esquea E.</t>
  </si>
  <si>
    <t xml:space="preserve">                                        HOSPITAL REGIONAL DR. LUIS ML. MORILLO KING, LA VEGA</t>
  </si>
  <si>
    <t>2.2.8 - OTROS SERVICIOS NO INCLUIDOS EN 
CONCEPTOS ANTERIORES</t>
  </si>
  <si>
    <t>2.3.6 - PRODUCTOS DE MINERALES, METÁLICOS Y
 NO METÁLICOS</t>
  </si>
  <si>
    <t>2.4.2 - TRANSFERENCIAS CORRIENTES AL  GOBIERNO 
GENERAL NACIONAL</t>
  </si>
  <si>
    <t>2.4.3 - TRANSFERENCIAS CORRIENTES A GOBIERNOS 
GENERALES LOCALES</t>
  </si>
  <si>
    <t>2.4.4 - TRANSFERENCIAS CORRIENTES A EMPRESAS 
PÚBLICAS NO FINANCIERAS</t>
  </si>
  <si>
    <t>2.4.5 - TRANSFERENCIAS CORRIENTES A INSTITUCIONES
 PÚBLICAS FINANCIERAS</t>
  </si>
  <si>
    <t>2.5.4 - TRANSFERENCIAS DE CAPITAL  A EMPRESAS PÚBLICAS NO 
FINANCIERAS</t>
  </si>
  <si>
    <t>2.6.9 - EDIFICIOS, ESTRUCTURAS, TIERRAS, TERRENOS Y OBJETOS
 DE VALOR</t>
  </si>
  <si>
    <t>2.6.2 - MOBILIARIO Y EQUIPO AUDIOVISUAL, RECREATIVO Y 
EDUCACIONAL</t>
  </si>
  <si>
    <t>2.3.7 - COMBUSTIBLES, LUBRICANTES, PRODUCTOS 
QUÍMICOS Y CONEXOS</t>
  </si>
  <si>
    <t>2.4.9 - TRANSFERENCIAS CORRIENTES A OTRAS 
INSTITUCIONES PÚBLICAS</t>
  </si>
  <si>
    <t>2.4.1 - TRANSFERENCIAS CORRIENTES AL SECTOR 
PRIVADO</t>
  </si>
  <si>
    <t>2.4.7 - TRANSFERENCIAS CORRIENTES AL SECTOR
 EXTERNO</t>
  </si>
  <si>
    <t>2.5.1 - TRANSFERENCIAS DE CAPITAL AL SECTOR 
PRIVADO</t>
  </si>
  <si>
    <t>2.5.2 - TRANSFERENCIAS DE CAPITAL AL GOBIERNO GENERAL 
 NACIONAL</t>
  </si>
  <si>
    <t>2.5.3 - TRANSFERENCIAS DE CAPITAL A GOBIERNOS 
GENERALES LOCALES</t>
  </si>
  <si>
    <t>2.8 - ADQUISICION DE ACTIVOS FINANCIEROS CON
 FINES DE POLÍTICA</t>
  </si>
  <si>
    <t>2.8.2 - ADQUISICIÓN DE TÍTULOS VALORES 
REPRESENTATIVOS DE DEUDA</t>
  </si>
  <si>
    <t>2.9.4 - COMISIONES Y OTROS GASTOS BANCARIOS 
DE LA DEUDA PÚBLICA</t>
  </si>
  <si>
    <t>4.1.1 - INCREMENTO DE ACTIVOS FINANCIEROS 
CORRIENTES</t>
  </si>
  <si>
    <t>4.1.2 - INCREMENTO DE ACTIVOS FINANCIEROS 
NO CORRIENTES</t>
  </si>
  <si>
    <t>4.3.5 - DISMINUCIÓN DEPÓSITOS FONDOS DE 
TERCEROS</t>
  </si>
  <si>
    <t>2.6.3 - EQUIPO E INSTRUMENTAL, CIENTÍFICO Y
 LABORATORIO</t>
  </si>
  <si>
    <t>2.5.6 - TRANSFERENCIAS DE CAPITAL AL SECTOR 
EXTERNO</t>
  </si>
  <si>
    <t>2.5.9 - TRANSFERENCIAS DE CAPITAL A OTRAS
 INSTITUCIONES PÚBLICAS</t>
  </si>
  <si>
    <t>2.6.4 - VEHÍCULOS Y EQUIPO DE TRANSPORTE, TRACCIÓN Y  ELEVACIÓN</t>
  </si>
  <si>
    <t>OCT. - DIC. 2024</t>
  </si>
  <si>
    <t xml:space="preserve">Licda Leonarda Acevedo </t>
  </si>
  <si>
    <t xml:space="preserve">Licda Yoleidy Esquea </t>
  </si>
  <si>
    <t>Contadora</t>
  </si>
  <si>
    <t>Año 2026</t>
  </si>
  <si>
    <t xml:space="preserve">Licda. Yoleidy Esquea </t>
  </si>
  <si>
    <t xml:space="preserve">Licda. Leonarda Acevedo </t>
  </si>
  <si>
    <t>2.2.2 - PUBLICIDAD, IMPRESIÓN Y 
ENCUADERNACIÓN</t>
  </si>
  <si>
    <t>2.1.5 - CONTRIBUCIONES A LA SEGURIDAD
 SOCIAL</t>
  </si>
  <si>
    <t>2.7.3 - CONSTRUCCIONES EN BIENES
 CONCESIONADOS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</si>
  <si>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</si>
  <si>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</si>
  <si>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</si>
  <si>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2.6.5 - MAQUINARIA, OTROS EQUIPOS Y 
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</si>
</sst>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3" fontId="0" fillId="0" borderId="0" xfId="0" applyNumberFormat="1"/>
    <xf numFmtId="166" fontId="0" fillId="0" borderId="0" xfId="0" applyNumberFormat="1"/>
    <xf numFmtId="165" fontId="3" fillId="0" borderId="0" xfId="0" applyNumberFormat="1" applyFont="1"/>
    <xf numFmtId="39" fontId="13" fillId="0" borderId="13" xfId="0" applyNumberFormat="1" applyFont="1" applyBorder="1"/>
    <xf numFmtId="39" fontId="14" fillId="0" borderId="13" xfId="0" applyNumberFormat="1" applyFont="1" applyBorder="1"/>
    <xf numFmtId="43" fontId="3" fillId="0" borderId="13" xfId="1" applyFont="1" applyBorder="1"/>
    <xf numFmtId="43" fontId="3" fillId="5" borderId="13" xfId="1" applyFont="1" applyFill="1" applyBorder="1"/>
    <xf numFmtId="0" fontId="2" fillId="4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/>
    <xf numFmtId="0" fontId="3" fillId="0" borderId="18" xfId="0" applyFont="1" applyBorder="1"/>
    <xf numFmtId="43" fontId="15" fillId="6" borderId="0" xfId="1" applyFont="1" applyFill="1"/>
    <xf numFmtId="0" fontId="17" fillId="0" borderId="0" xfId="0" applyFont="1"/>
    <xf numFmtId="164" fontId="17" fillId="0" borderId="0" xfId="0" applyNumberFormat="1" applyFont="1"/>
    <xf numFmtId="165" fontId="17" fillId="0" borderId="0" xfId="0" applyNumberFormat="1" applyFont="1"/>
    <xf numFmtId="43" fontId="14" fillId="0" borderId="13" xfId="1" applyFont="1" applyBorder="1"/>
    <xf numFmtId="0" fontId="0" fillId="0" borderId="18" xfId="0" applyBorder="1"/>
    <xf numFmtId="4" fontId="6" fillId="0" borderId="13" xfId="0" applyNumberFormat="1" applyFont="1" applyBorder="1"/>
    <xf numFmtId="43" fontId="6" fillId="0" borderId="13" xfId="1" applyFont="1" applyBorder="1"/>
    <xf numFmtId="43" fontId="17" fillId="0" borderId="0" xfId="1" applyFont="1"/>
    <xf numFmtId="0" fontId="16" fillId="7" borderId="0" xfId="0" applyFont="1" applyFill="1" applyAlignment="1">
      <alignment vertical="center"/>
    </xf>
    <xf numFmtId="43" fontId="15" fillId="7" borderId="0" xfId="1" applyFont="1" applyFill="1"/>
    <xf numFmtId="4" fontId="15" fillId="7" borderId="0" xfId="0" applyNumberFormat="1" applyFont="1" applyFill="1"/>
    <xf numFmtId="43" fontId="0" fillId="3" borderId="0" xfId="1" applyFont="1" applyFill="1"/>
    <xf numFmtId="164" fontId="0" fillId="0" borderId="0" xfId="0" applyNumberFormat="1"/>
    <xf numFmtId="0" fontId="16" fillId="4" borderId="14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4" fontId="15" fillId="0" borderId="13" xfId="0" applyNumberFormat="1" applyFont="1" applyBorder="1"/>
    <xf numFmtId="43" fontId="15" fillId="0" borderId="13" xfId="1" applyFont="1" applyBorder="1"/>
    <xf numFmtId="43" fontId="15" fillId="0" borderId="13" xfId="1" applyFont="1" applyFill="1" applyBorder="1"/>
    <xf numFmtId="4" fontId="15" fillId="5" borderId="13" xfId="0" applyNumberFormat="1" applyFont="1" applyFill="1" applyBorder="1"/>
    <xf numFmtId="165" fontId="15" fillId="5" borderId="13" xfId="0" applyNumberFormat="1" applyFont="1" applyFill="1" applyBorder="1"/>
    <xf numFmtId="43" fontId="15" fillId="5" borderId="13" xfId="1" applyFont="1" applyFill="1" applyBorder="1"/>
    <xf numFmtId="4" fontId="17" fillId="0" borderId="13" xfId="0" applyNumberFormat="1" applyFont="1" applyBorder="1"/>
    <xf numFmtId="43" fontId="17" fillId="0" borderId="13" xfId="1" applyFont="1" applyBorder="1"/>
    <xf numFmtId="4" fontId="18" fillId="0" borderId="13" xfId="0" applyNumberFormat="1" applyFont="1" applyBorder="1"/>
    <xf numFmtId="0" fontId="17" fillId="0" borderId="13" xfId="0" applyFont="1" applyBorder="1"/>
    <xf numFmtId="165" fontId="15" fillId="0" borderId="13" xfId="0" applyNumberFormat="1" applyFont="1" applyBorder="1"/>
    <xf numFmtId="165" fontId="17" fillId="0" borderId="13" xfId="0" applyNumberFormat="1" applyFont="1" applyBorder="1"/>
    <xf numFmtId="0" fontId="15" fillId="0" borderId="13" xfId="0" applyFont="1" applyBorder="1"/>
    <xf numFmtId="0" fontId="15" fillId="5" borderId="13" xfId="0" applyFont="1" applyFill="1" applyBorder="1"/>
    <xf numFmtId="0" fontId="17" fillId="0" borderId="13" xfId="0" applyFont="1" applyBorder="1" applyAlignment="1">
      <alignment wrapText="1"/>
    </xf>
    <xf numFmtId="0" fontId="15" fillId="5" borderId="13" xfId="0" applyFont="1" applyFill="1" applyBorder="1" applyAlignment="1">
      <alignment wrapText="1"/>
    </xf>
    <xf numFmtId="0" fontId="19" fillId="0" borderId="0" xfId="0" applyFont="1"/>
    <xf numFmtId="0" fontId="20" fillId="0" borderId="0" xfId="0" applyFont="1"/>
    <xf numFmtId="0" fontId="9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6" fillId="2" borderId="3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3" fontId="16" fillId="2" borderId="3" xfId="1" applyFont="1" applyFill="1" applyBorder="1" applyAlignment="1">
      <alignment horizontal="center" vertical="center" wrapText="1"/>
    </xf>
    <xf numFmtId="43" fontId="16" fillId="2" borderId="15" xfId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6" fillId="4" borderId="1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139700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showGridLines="0" topLeftCell="A4" workbookViewId="0">
      <selection activeCell="B14" sqref="B1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  <col min="4" max="4" width="15.140625" bestFit="1" customWidth="1"/>
    <col min="5" max="5" width="15.5703125" bestFit="1" customWidth="1"/>
  </cols>
  <sheetData>
    <row r="1" spans="1:16" ht="28.5" customHeight="1" x14ac:dyDescent="0.25">
      <c r="A1" s="28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1" customHeight="1" x14ac:dyDescent="0.25">
      <c r="A2" s="30" t="s">
        <v>110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2" t="s">
        <v>141</v>
      </c>
      <c r="B3" s="36"/>
      <c r="C3" s="36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75" customHeight="1" x14ac:dyDescent="0.25">
      <c r="A4" s="34" t="s">
        <v>100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customHeight="1" x14ac:dyDescent="0.25">
      <c r="A5" s="35" t="s">
        <v>79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6" ht="15" customHeight="1" x14ac:dyDescent="0.25">
      <c r="A7" s="91" t="s">
        <v>66</v>
      </c>
      <c r="B7" s="92" t="s">
        <v>96</v>
      </c>
      <c r="C7" s="92" t="s">
        <v>95</v>
      </c>
      <c r="D7" s="6"/>
    </row>
    <row r="8" spans="1:16" ht="23.25" customHeight="1" x14ac:dyDescent="0.25">
      <c r="A8" s="91"/>
      <c r="B8" s="93"/>
      <c r="C8" s="93"/>
      <c r="D8" s="6"/>
    </row>
    <row r="9" spans="1:16" x14ac:dyDescent="0.25">
      <c r="A9" s="20" t="s">
        <v>0</v>
      </c>
      <c r="B9" s="37">
        <f>+B10+B16+B26+B36+B45+B52+B62+B67+B75+B78+B81</f>
        <v>688196139.29000008</v>
      </c>
      <c r="C9" s="21"/>
      <c r="D9" s="67"/>
      <c r="E9" s="68"/>
    </row>
    <row r="10" spans="1:16" x14ac:dyDescent="0.25">
      <c r="A10" s="25" t="s">
        <v>1</v>
      </c>
      <c r="B10" s="38">
        <f>SUM(B11:B15)</f>
        <v>532286136.24000001</v>
      </c>
      <c r="C10" s="26"/>
      <c r="D10" s="6"/>
    </row>
    <row r="11" spans="1:16" ht="15.75" x14ac:dyDescent="0.25">
      <c r="A11" s="23" t="s">
        <v>2</v>
      </c>
      <c r="B11" s="61">
        <f>521456136.24+10830000</f>
        <v>532286136.24000001</v>
      </c>
      <c r="C11" s="24"/>
      <c r="D11" s="6"/>
    </row>
    <row r="12" spans="1:16" x14ac:dyDescent="0.25">
      <c r="A12" s="23" t="s">
        <v>3</v>
      </c>
      <c r="B12" s="48"/>
      <c r="C12" s="24"/>
      <c r="D12" s="6"/>
    </row>
    <row r="13" spans="1:16" x14ac:dyDescent="0.25">
      <c r="A13" s="23" t="s">
        <v>4</v>
      </c>
      <c r="B13" s="39"/>
      <c r="C13" s="24"/>
      <c r="D13" s="6"/>
    </row>
    <row r="14" spans="1:16" x14ac:dyDescent="0.25">
      <c r="A14" s="23" t="s">
        <v>5</v>
      </c>
      <c r="B14" s="39"/>
      <c r="C14" s="24"/>
      <c r="D14" s="6"/>
    </row>
    <row r="15" spans="1:16" x14ac:dyDescent="0.25">
      <c r="A15" s="23" t="s">
        <v>6</v>
      </c>
      <c r="B15" s="39"/>
      <c r="C15" s="24"/>
      <c r="D15" s="6"/>
    </row>
    <row r="16" spans="1:16" x14ac:dyDescent="0.25">
      <c r="A16" s="25" t="s">
        <v>7</v>
      </c>
      <c r="B16" s="38">
        <f>SUM(B17:B25)</f>
        <v>16161599.82</v>
      </c>
      <c r="C16" s="26"/>
      <c r="D16" s="6"/>
    </row>
    <row r="17" spans="1:4" x14ac:dyDescent="0.25">
      <c r="A17" s="23" t="s">
        <v>8</v>
      </c>
      <c r="B17" s="48">
        <v>3429116.4</v>
      </c>
      <c r="C17" s="24"/>
      <c r="D17" s="6"/>
    </row>
    <row r="18" spans="1:4" x14ac:dyDescent="0.25">
      <c r="A18" s="23" t="s">
        <v>9</v>
      </c>
      <c r="B18" s="48">
        <v>4339096</v>
      </c>
      <c r="C18" s="24"/>
      <c r="D18" s="6"/>
    </row>
    <row r="19" spans="1:4" x14ac:dyDescent="0.25">
      <c r="A19" s="23" t="s">
        <v>10</v>
      </c>
      <c r="B19" s="48">
        <v>504000</v>
      </c>
      <c r="C19" s="24"/>
      <c r="D19" s="6"/>
    </row>
    <row r="20" spans="1:4" x14ac:dyDescent="0.25">
      <c r="A20" s="23" t="s">
        <v>11</v>
      </c>
      <c r="B20" s="48"/>
      <c r="C20" s="24"/>
      <c r="D20" s="6"/>
    </row>
    <row r="21" spans="1:4" x14ac:dyDescent="0.25">
      <c r="A21" s="23" t="s">
        <v>12</v>
      </c>
      <c r="B21" s="48"/>
      <c r="C21" s="24"/>
    </row>
    <row r="22" spans="1:4" x14ac:dyDescent="0.25">
      <c r="A22" s="23" t="s">
        <v>13</v>
      </c>
      <c r="B22" s="48">
        <v>126053.42</v>
      </c>
      <c r="C22" s="24"/>
    </row>
    <row r="23" spans="1:4" x14ac:dyDescent="0.25">
      <c r="A23" s="23" t="s">
        <v>14</v>
      </c>
      <c r="B23" s="48">
        <v>7410334</v>
      </c>
      <c r="C23" s="24"/>
    </row>
    <row r="24" spans="1:4" x14ac:dyDescent="0.25">
      <c r="A24" s="23" t="s">
        <v>15</v>
      </c>
      <c r="B24" s="48">
        <v>353000</v>
      </c>
      <c r="C24" s="24"/>
    </row>
    <row r="25" spans="1:4" x14ac:dyDescent="0.25">
      <c r="A25" s="23" t="s">
        <v>16</v>
      </c>
      <c r="B25" s="48"/>
      <c r="C25" s="24"/>
    </row>
    <row r="26" spans="1:4" x14ac:dyDescent="0.25">
      <c r="A26" s="25" t="s">
        <v>17</v>
      </c>
      <c r="B26" s="38">
        <f>SUM(B27:B35)</f>
        <v>126039419.22999999</v>
      </c>
      <c r="C26" s="26"/>
    </row>
    <row r="27" spans="1:4" x14ac:dyDescent="0.25">
      <c r="A27" s="23" t="s">
        <v>18</v>
      </c>
      <c r="B27" s="48">
        <v>8000000</v>
      </c>
      <c r="C27" s="24"/>
    </row>
    <row r="28" spans="1:4" x14ac:dyDescent="0.25">
      <c r="A28" s="23" t="s">
        <v>19</v>
      </c>
      <c r="B28" s="48"/>
      <c r="C28" s="24"/>
    </row>
    <row r="29" spans="1:4" x14ac:dyDescent="0.25">
      <c r="A29" s="23" t="s">
        <v>20</v>
      </c>
      <c r="B29" s="48">
        <v>3435011</v>
      </c>
      <c r="C29" s="24"/>
    </row>
    <row r="30" spans="1:4" x14ac:dyDescent="0.25">
      <c r="A30" s="23" t="s">
        <v>21</v>
      </c>
      <c r="B30" s="48">
        <v>43918806.229999997</v>
      </c>
      <c r="C30" s="24"/>
    </row>
    <row r="31" spans="1:4" x14ac:dyDescent="0.25">
      <c r="A31" s="23" t="s">
        <v>22</v>
      </c>
      <c r="B31" s="48">
        <v>99600</v>
      </c>
      <c r="C31" s="24"/>
    </row>
    <row r="32" spans="1:4" x14ac:dyDescent="0.25">
      <c r="A32" s="23" t="s">
        <v>23</v>
      </c>
      <c r="B32" s="48"/>
      <c r="C32" s="24"/>
    </row>
    <row r="33" spans="1:3" x14ac:dyDescent="0.25">
      <c r="A33" s="23" t="s">
        <v>24</v>
      </c>
      <c r="B33" s="48">
        <v>45302050.18</v>
      </c>
      <c r="C33" s="24"/>
    </row>
    <row r="34" spans="1:3" x14ac:dyDescent="0.25">
      <c r="A34" s="23" t="s">
        <v>25</v>
      </c>
      <c r="B34" s="48"/>
      <c r="C34" s="24"/>
    </row>
    <row r="35" spans="1:3" x14ac:dyDescent="0.25">
      <c r="A35" s="23" t="s">
        <v>26</v>
      </c>
      <c r="B35" s="48">
        <v>25283951.82</v>
      </c>
      <c r="C35" s="24"/>
    </row>
    <row r="36" spans="1:3" x14ac:dyDescent="0.25">
      <c r="A36" s="25" t="s">
        <v>27</v>
      </c>
      <c r="B36" s="38">
        <f>SUM(B37:B44)</f>
        <v>0</v>
      </c>
      <c r="C36" s="26"/>
    </row>
    <row r="37" spans="1:3" x14ac:dyDescent="0.25">
      <c r="A37" s="23" t="s">
        <v>28</v>
      </c>
      <c r="B37" s="39"/>
      <c r="C37" s="24"/>
    </row>
    <row r="38" spans="1:3" x14ac:dyDescent="0.25">
      <c r="A38" s="23" t="s">
        <v>29</v>
      </c>
      <c r="B38" s="39"/>
      <c r="C38" s="24"/>
    </row>
    <row r="39" spans="1:3" x14ac:dyDescent="0.25">
      <c r="A39" s="23" t="s">
        <v>30</v>
      </c>
      <c r="B39" s="39"/>
      <c r="C39" s="24"/>
    </row>
    <row r="40" spans="1:3" x14ac:dyDescent="0.25">
      <c r="A40" s="23" t="s">
        <v>31</v>
      </c>
      <c r="B40" s="39"/>
      <c r="C40" s="24"/>
    </row>
    <row r="41" spans="1:3" x14ac:dyDescent="0.25">
      <c r="A41" s="23" t="s">
        <v>32</v>
      </c>
      <c r="B41" s="39"/>
      <c r="C41" s="24"/>
    </row>
    <row r="42" spans="1:3" x14ac:dyDescent="0.25">
      <c r="A42" s="23" t="s">
        <v>33</v>
      </c>
      <c r="B42" s="39"/>
      <c r="C42" s="24"/>
    </row>
    <row r="43" spans="1:3" x14ac:dyDescent="0.25">
      <c r="A43" s="23" t="s">
        <v>34</v>
      </c>
      <c r="B43" s="39"/>
      <c r="C43" s="24"/>
    </row>
    <row r="44" spans="1:3" x14ac:dyDescent="0.25">
      <c r="A44" s="23" t="s">
        <v>35</v>
      </c>
      <c r="B44" s="39"/>
      <c r="C44" s="24"/>
    </row>
    <row r="45" spans="1:3" x14ac:dyDescent="0.25">
      <c r="A45" s="25" t="s">
        <v>36</v>
      </c>
      <c r="B45" s="38">
        <f>SUM(B46:B51)</f>
        <v>0</v>
      </c>
      <c r="C45" s="26"/>
    </row>
    <row r="46" spans="1:3" x14ac:dyDescent="0.25">
      <c r="A46" s="23" t="s">
        <v>37</v>
      </c>
      <c r="B46" s="39"/>
      <c r="C46" s="24"/>
    </row>
    <row r="47" spans="1:3" x14ac:dyDescent="0.25">
      <c r="A47" s="23" t="s">
        <v>38</v>
      </c>
      <c r="B47" s="39"/>
      <c r="C47" s="24"/>
    </row>
    <row r="48" spans="1:3" x14ac:dyDescent="0.25">
      <c r="A48" s="23" t="s">
        <v>39</v>
      </c>
      <c r="B48" s="39"/>
      <c r="C48" s="24"/>
    </row>
    <row r="49" spans="1:3" x14ac:dyDescent="0.25">
      <c r="A49" s="23" t="s">
        <v>40</v>
      </c>
      <c r="B49" s="39"/>
      <c r="C49" s="24"/>
    </row>
    <row r="50" spans="1:3" x14ac:dyDescent="0.25">
      <c r="A50" s="23" t="s">
        <v>41</v>
      </c>
      <c r="B50" s="39"/>
      <c r="C50" s="24"/>
    </row>
    <row r="51" spans="1:3" x14ac:dyDescent="0.25">
      <c r="A51" s="23" t="s">
        <v>42</v>
      </c>
      <c r="B51" s="39"/>
      <c r="C51" s="24"/>
    </row>
    <row r="52" spans="1:3" x14ac:dyDescent="0.25">
      <c r="A52" s="25" t="s">
        <v>43</v>
      </c>
      <c r="B52" s="38">
        <f>SUM(B53:B61)</f>
        <v>13708984</v>
      </c>
      <c r="C52" s="26"/>
    </row>
    <row r="53" spans="1:3" x14ac:dyDescent="0.25">
      <c r="A53" s="23" t="s">
        <v>44</v>
      </c>
      <c r="B53" s="48">
        <v>3995836</v>
      </c>
      <c r="C53" s="24"/>
    </row>
    <row r="54" spans="1:3" x14ac:dyDescent="0.25">
      <c r="A54" s="23" t="s">
        <v>45</v>
      </c>
      <c r="B54" s="48"/>
      <c r="C54" s="24"/>
    </row>
    <row r="55" spans="1:3" x14ac:dyDescent="0.25">
      <c r="A55" s="23" t="s">
        <v>46</v>
      </c>
      <c r="B55" s="48">
        <v>7713948</v>
      </c>
      <c r="C55" s="24"/>
    </row>
    <row r="56" spans="1:3" x14ac:dyDescent="0.25">
      <c r="A56" s="23" t="s">
        <v>47</v>
      </c>
      <c r="B56" s="47"/>
      <c r="C56" s="24"/>
    </row>
    <row r="57" spans="1:3" x14ac:dyDescent="0.25">
      <c r="A57" s="23" t="s">
        <v>48</v>
      </c>
      <c r="B57" s="48"/>
      <c r="C57" s="24"/>
    </row>
    <row r="58" spans="1:3" x14ac:dyDescent="0.25">
      <c r="A58" s="23" t="s">
        <v>49</v>
      </c>
      <c r="B58" s="48"/>
      <c r="C58" s="24"/>
    </row>
    <row r="59" spans="1:3" x14ac:dyDescent="0.25">
      <c r="A59" s="23" t="s">
        <v>50</v>
      </c>
      <c r="B59" s="48"/>
      <c r="C59" s="24"/>
    </row>
    <row r="60" spans="1:3" x14ac:dyDescent="0.25">
      <c r="A60" s="23" t="s">
        <v>51</v>
      </c>
      <c r="B60" s="48">
        <v>1999200</v>
      </c>
      <c r="C60" s="24"/>
    </row>
    <row r="61" spans="1:3" x14ac:dyDescent="0.25">
      <c r="A61" s="23" t="s">
        <v>52</v>
      </c>
      <c r="B61" s="48"/>
      <c r="C61" s="24"/>
    </row>
    <row r="62" spans="1:3" x14ac:dyDescent="0.25">
      <c r="A62" s="25" t="s">
        <v>53</v>
      </c>
      <c r="B62" s="38">
        <f>SUM(B63:B66)</f>
        <v>0</v>
      </c>
      <c r="C62" s="26"/>
    </row>
    <row r="63" spans="1:3" x14ac:dyDescent="0.25">
      <c r="A63" s="23" t="s">
        <v>54</v>
      </c>
      <c r="B63" s="48"/>
      <c r="C63" s="24"/>
    </row>
    <row r="64" spans="1:3" x14ac:dyDescent="0.25">
      <c r="A64" s="23" t="s">
        <v>55</v>
      </c>
      <c r="B64" s="39"/>
      <c r="C64" s="24"/>
    </row>
    <row r="65" spans="1:3" x14ac:dyDescent="0.25">
      <c r="A65" s="23" t="s">
        <v>56</v>
      </c>
      <c r="B65" s="39"/>
      <c r="C65" s="24"/>
    </row>
    <row r="66" spans="1:3" x14ac:dyDescent="0.25">
      <c r="A66" s="23" t="s">
        <v>57</v>
      </c>
      <c r="B66" s="39"/>
      <c r="C66" s="24"/>
    </row>
    <row r="67" spans="1:3" x14ac:dyDescent="0.25">
      <c r="A67" s="25" t="s">
        <v>58</v>
      </c>
      <c r="B67" s="38">
        <f>SUM(B68:B74)</f>
        <v>0</v>
      </c>
      <c r="C67" s="26"/>
    </row>
    <row r="68" spans="1:3" x14ac:dyDescent="0.25">
      <c r="A68" s="23" t="s">
        <v>59</v>
      </c>
      <c r="B68" s="39"/>
      <c r="C68" s="24"/>
    </row>
    <row r="69" spans="1:3" x14ac:dyDescent="0.25">
      <c r="A69" s="23" t="s">
        <v>60</v>
      </c>
      <c r="B69" s="39"/>
      <c r="C69" s="24"/>
    </row>
    <row r="70" spans="1:3" x14ac:dyDescent="0.25">
      <c r="A70" s="22" t="s">
        <v>61</v>
      </c>
      <c r="B70" s="37">
        <v>0</v>
      </c>
      <c r="C70" s="21"/>
    </row>
    <row r="71" spans="1:3" x14ac:dyDescent="0.25">
      <c r="A71" s="23" t="s">
        <v>62</v>
      </c>
      <c r="B71" s="39">
        <v>0</v>
      </c>
      <c r="C71" s="24"/>
    </row>
    <row r="72" spans="1:3" x14ac:dyDescent="0.25">
      <c r="A72" s="23" t="s">
        <v>63</v>
      </c>
      <c r="B72" s="39"/>
      <c r="C72" s="24"/>
    </row>
    <row r="73" spans="1:3" x14ac:dyDescent="0.25">
      <c r="A73" s="23" t="s">
        <v>64</v>
      </c>
      <c r="B73" s="39"/>
      <c r="C73" s="24"/>
    </row>
    <row r="74" spans="1:3" x14ac:dyDescent="0.25">
      <c r="A74" s="20" t="s">
        <v>69</v>
      </c>
      <c r="B74" s="37"/>
      <c r="C74" s="21"/>
    </row>
    <row r="75" spans="1:3" x14ac:dyDescent="0.25">
      <c r="A75" s="25" t="s">
        <v>70</v>
      </c>
      <c r="B75" s="38">
        <f>SUM(B76:B77)</f>
        <v>0</v>
      </c>
      <c r="C75" s="26"/>
    </row>
    <row r="76" spans="1:3" x14ac:dyDescent="0.25">
      <c r="A76" s="23" t="s">
        <v>71</v>
      </c>
      <c r="B76" s="39"/>
      <c r="C76" s="24"/>
    </row>
    <row r="77" spans="1:3" x14ac:dyDescent="0.25">
      <c r="A77" s="23" t="s">
        <v>72</v>
      </c>
      <c r="B77" s="39"/>
      <c r="C77" s="24"/>
    </row>
    <row r="78" spans="1:3" x14ac:dyDescent="0.25">
      <c r="A78" s="25" t="s">
        <v>73</v>
      </c>
      <c r="B78" s="38">
        <f>SUM(B79:B80)</f>
        <v>0</v>
      </c>
      <c r="C78" s="26"/>
    </row>
    <row r="79" spans="1:3" x14ac:dyDescent="0.25">
      <c r="A79" s="23" t="s">
        <v>74</v>
      </c>
      <c r="B79" s="39"/>
      <c r="C79" s="24"/>
    </row>
    <row r="80" spans="1:3" x14ac:dyDescent="0.25">
      <c r="A80" s="23" t="s">
        <v>75</v>
      </c>
      <c r="B80" s="39"/>
      <c r="C80" s="24"/>
    </row>
    <row r="81" spans="1:3" x14ac:dyDescent="0.25">
      <c r="A81" s="25" t="s">
        <v>76</v>
      </c>
      <c r="B81" s="38">
        <f>SUM(B82)</f>
        <v>0</v>
      </c>
      <c r="C81" s="26"/>
    </row>
    <row r="82" spans="1:3" x14ac:dyDescent="0.25">
      <c r="A82" s="23" t="s">
        <v>77</v>
      </c>
      <c r="B82" s="39"/>
      <c r="C82" s="24"/>
    </row>
    <row r="83" spans="1:3" x14ac:dyDescent="0.25">
      <c r="A83" s="18" t="s">
        <v>65</v>
      </c>
      <c r="B83" s="40">
        <f>+B81+B78+B75+B67+B62+B52+B45+B36+B26+B16+B10</f>
        <v>688196139.28999996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8" spans="1:3" x14ac:dyDescent="0.25">
      <c r="A88" s="52"/>
    </row>
    <row r="90" spans="1:3" x14ac:dyDescent="0.25">
      <c r="A90" s="27" t="s">
        <v>102</v>
      </c>
      <c r="B90" s="27" t="s">
        <v>104</v>
      </c>
    </row>
    <row r="91" spans="1:3" x14ac:dyDescent="0.25">
      <c r="A91" s="27"/>
      <c r="B91" s="27"/>
    </row>
    <row r="92" spans="1:3" x14ac:dyDescent="0.25">
      <c r="A92" s="27"/>
      <c r="B92" s="27"/>
    </row>
    <row r="93" spans="1:3" x14ac:dyDescent="0.25">
      <c r="A93" s="27"/>
      <c r="B93" s="27"/>
    </row>
    <row r="94" spans="1:3" x14ac:dyDescent="0.25">
      <c r="A94" s="27"/>
      <c r="B94" s="27"/>
    </row>
    <row r="95" spans="1:3" ht="18.75" x14ac:dyDescent="0.3">
      <c r="A95" s="53" t="s">
        <v>139</v>
      </c>
      <c r="B95" s="53" t="s">
        <v>138</v>
      </c>
    </row>
    <row r="96" spans="1:3" x14ac:dyDescent="0.25">
      <c r="A96" s="27" t="s">
        <v>103</v>
      </c>
      <c r="B96" s="27" t="s">
        <v>105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9"/>
  <sheetViews>
    <sheetView showGridLines="0" tabSelected="1" topLeftCell="D73" zoomScale="60" zoomScaleNormal="60" workbookViewId="0">
      <selection activeCell="D13" sqref="D13"/>
    </sheetView>
  </sheetViews>
  <sheetFormatPr baseColWidth="10" defaultColWidth="11.42578125" defaultRowHeight="15" x14ac:dyDescent="0.25"/>
  <cols>
    <col min="1" max="1" width="56.42578125" customWidth="1"/>
    <col min="2" max="2" width="20.42578125" customWidth="1"/>
    <col min="3" max="3" width="19.7109375" hidden="1" customWidth="1"/>
    <col min="4" max="4" width="20.28515625" customWidth="1"/>
    <col min="5" max="6" width="20.140625" customWidth="1"/>
    <col min="7" max="7" width="19.28515625" customWidth="1"/>
    <col min="8" max="8" width="11.140625" customWidth="1"/>
    <col min="9" max="9" width="11.85546875" customWidth="1"/>
    <col min="10" max="10" width="10.42578125" customWidth="1"/>
    <col min="11" max="11" width="13.7109375" customWidth="1"/>
    <col min="12" max="12" width="17.140625" customWidth="1"/>
    <col min="13" max="13" width="13.85546875" customWidth="1"/>
    <col min="14" max="14" width="16.5703125" bestFit="1" customWidth="1"/>
    <col min="15" max="15" width="15.140625" bestFit="1" customWidth="1"/>
    <col min="16" max="16" width="21.42578125" customWidth="1"/>
    <col min="17" max="17" width="0.42578125" hidden="1" customWidth="1"/>
    <col min="18" max="18" width="19.42578125" customWidth="1"/>
    <col min="19" max="19" width="21.7109375" bestFit="1" customWidth="1"/>
  </cols>
  <sheetData>
    <row r="2" spans="1:19" ht="28.5" customHeight="1" x14ac:dyDescent="0.25">
      <c r="A2" s="94" t="s">
        <v>101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9" ht="21" customHeight="1" x14ac:dyDescent="0.25">
      <c r="A3" s="96" t="s">
        <v>110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9" ht="18.75" x14ac:dyDescent="0.25">
      <c r="A4" s="102" t="s">
        <v>141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9" ht="15.75" customHeight="1" x14ac:dyDescent="0.25">
      <c r="A5" s="104" t="s">
        <v>100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9" ht="15.75" customHeight="1" x14ac:dyDescent="0.25">
      <c r="A6" s="105" t="s">
        <v>79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8" spans="1:19" ht="25.5" customHeight="1" x14ac:dyDescent="0.25">
      <c r="A8" s="98" t="s">
        <v>66</v>
      </c>
      <c r="B8" s="100" t="s">
        <v>96</v>
      </c>
      <c r="C8" s="100" t="s">
        <v>95</v>
      </c>
      <c r="D8" s="109" t="s">
        <v>93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1"/>
    </row>
    <row r="9" spans="1:19" ht="18.75" x14ac:dyDescent="0.3">
      <c r="A9" s="99"/>
      <c r="B9" s="101"/>
      <c r="C9" s="101"/>
      <c r="D9" s="69" t="s">
        <v>81</v>
      </c>
      <c r="E9" s="69" t="s">
        <v>82</v>
      </c>
      <c r="F9" s="69" t="s">
        <v>83</v>
      </c>
      <c r="G9" s="69" t="s">
        <v>84</v>
      </c>
      <c r="H9" s="70" t="s">
        <v>85</v>
      </c>
      <c r="I9" s="69" t="s">
        <v>86</v>
      </c>
      <c r="J9" s="70" t="s">
        <v>87</v>
      </c>
      <c r="K9" s="69" t="s">
        <v>88</v>
      </c>
      <c r="L9" s="69" t="s">
        <v>89</v>
      </c>
      <c r="M9" s="69" t="s">
        <v>90</v>
      </c>
      <c r="N9" s="69" t="s">
        <v>91</v>
      </c>
      <c r="O9" s="70" t="s">
        <v>92</v>
      </c>
      <c r="P9" s="69" t="s">
        <v>80</v>
      </c>
      <c r="Q9" s="51" t="s">
        <v>137</v>
      </c>
    </row>
    <row r="10" spans="1:19" s="56" customFormat="1" ht="37.5" customHeight="1" x14ac:dyDescent="0.3">
      <c r="A10" s="83" t="s">
        <v>0</v>
      </c>
      <c r="B10" s="71">
        <f>+B11+B17+B27+B37+B46+B53+B63+B68</f>
        <v>688196139.29000008</v>
      </c>
      <c r="C10" s="71">
        <f t="shared" ref="C10:P10" si="0">+C11+C17+C27+C37+C46+C53+C63+C68</f>
        <v>0</v>
      </c>
      <c r="D10" s="71">
        <f>+D11+D17+D27+D37+D46+D53+D63+D68</f>
        <v>63982317.369999997</v>
      </c>
      <c r="E10" s="72">
        <f t="shared" si="0"/>
        <v>56640932.359999999</v>
      </c>
      <c r="F10" s="73">
        <f t="shared" si="0"/>
        <v>61235176.06000001</v>
      </c>
      <c r="G10" s="73">
        <f t="shared" si="0"/>
        <v>55504405.419999994</v>
      </c>
      <c r="H10" s="73">
        <f t="shared" si="0"/>
        <v>0</v>
      </c>
      <c r="I10" s="73">
        <f t="shared" si="0"/>
        <v>0</v>
      </c>
      <c r="J10" s="73">
        <f t="shared" si="0"/>
        <v>0</v>
      </c>
      <c r="K10" s="73">
        <f t="shared" si="0"/>
        <v>0</v>
      </c>
      <c r="L10" s="73">
        <f>+L11+L17+L27+L37+L46+L53+L63+L68</f>
        <v>0</v>
      </c>
      <c r="M10" s="73">
        <f>+M11+M17+M27+M37+M46+M53+M63+M68</f>
        <v>0</v>
      </c>
      <c r="N10" s="73">
        <f>+N11+N17+N27+N37+N46+N53+N63+N68</f>
        <v>0</v>
      </c>
      <c r="O10" s="73">
        <f>+O11+O17+O27+O37+O46+O53+O63+O68</f>
        <v>0</v>
      </c>
      <c r="P10" s="73">
        <f t="shared" si="0"/>
        <v>237362831.20999998</v>
      </c>
      <c r="Q10" s="55">
        <f>M10+N10+O10</f>
        <v>0</v>
      </c>
      <c r="R10" s="63"/>
      <c r="S10" s="57"/>
    </row>
    <row r="11" spans="1:19" s="56" customFormat="1" ht="37.5" customHeight="1" x14ac:dyDescent="0.3">
      <c r="A11" s="84" t="s">
        <v>1</v>
      </c>
      <c r="B11" s="74">
        <f>SUM(B12:B16)</f>
        <v>532286136.24000001</v>
      </c>
      <c r="C11" s="74">
        <f t="shared" ref="C11:O11" si="1">SUM(C12:C16)</f>
        <v>0</v>
      </c>
      <c r="D11" s="74">
        <f t="shared" si="1"/>
        <v>47175291.759999998</v>
      </c>
      <c r="E11" s="75">
        <f t="shared" si="1"/>
        <v>46736260.57</v>
      </c>
      <c r="F11" s="75">
        <f>SUM(F12:F16)</f>
        <v>53031823.300000004</v>
      </c>
      <c r="G11" s="76">
        <f t="shared" si="1"/>
        <v>46350236.909999996</v>
      </c>
      <c r="H11" s="75">
        <f t="shared" si="1"/>
        <v>0</v>
      </c>
      <c r="I11" s="75">
        <f>SUM(I12:I16)</f>
        <v>0</v>
      </c>
      <c r="J11" s="76">
        <f>SUM(J12:J16)</f>
        <v>0</v>
      </c>
      <c r="K11" s="75">
        <f t="shared" si="1"/>
        <v>0</v>
      </c>
      <c r="L11" s="76">
        <f>SUM(L12:L16)</f>
        <v>0</v>
      </c>
      <c r="M11" s="76">
        <f t="shared" si="1"/>
        <v>0</v>
      </c>
      <c r="N11" s="76">
        <f>SUM(N12:N16)</f>
        <v>0</v>
      </c>
      <c r="O11" s="76">
        <f t="shared" si="1"/>
        <v>0</v>
      </c>
      <c r="P11" s="76">
        <f>SUM(P12:P16)</f>
        <v>193293612.53999999</v>
      </c>
    </row>
    <row r="12" spans="1:19" s="56" customFormat="1" ht="37.5" customHeight="1" x14ac:dyDescent="0.3">
      <c r="A12" s="80" t="s">
        <v>2</v>
      </c>
      <c r="B12" s="77">
        <f>521456136.24+10830000</f>
        <v>532286136.24000001</v>
      </c>
      <c r="C12" s="77"/>
      <c r="D12" s="77">
        <f>357843.8+46817447.96</f>
        <v>47175291.759999998</v>
      </c>
      <c r="E12" s="77">
        <f>246681+46489579.57</f>
        <v>46736260.57</v>
      </c>
      <c r="F12" s="78">
        <f>6693915.06+46337908.24</f>
        <v>53031823.300000004</v>
      </c>
      <c r="G12" s="77">
        <f>164000+46186236.91</f>
        <v>46350236.909999996</v>
      </c>
      <c r="H12" s="77"/>
      <c r="I12" s="77"/>
      <c r="J12" s="77"/>
      <c r="K12" s="77"/>
      <c r="L12" s="77"/>
      <c r="M12" s="78"/>
      <c r="N12" s="77"/>
      <c r="O12" s="77"/>
      <c r="P12" s="77">
        <f>SUM(D12:O12)</f>
        <v>193293612.53999999</v>
      </c>
    </row>
    <row r="13" spans="1:19" s="56" customFormat="1" ht="37.5" customHeight="1" x14ac:dyDescent="0.3">
      <c r="A13" s="80" t="s">
        <v>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  <c r="N13" s="77"/>
      <c r="O13" s="77"/>
      <c r="P13" s="77">
        <f t="shared" ref="P13:P77" si="2">SUM(D13:O13)</f>
        <v>0</v>
      </c>
    </row>
    <row r="14" spans="1:19" s="56" customFormat="1" ht="37.5" customHeight="1" x14ac:dyDescent="0.3">
      <c r="A14" s="80" t="s">
        <v>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  <c r="N14" s="77"/>
      <c r="O14" s="77"/>
      <c r="P14" s="77">
        <f t="shared" si="2"/>
        <v>0</v>
      </c>
    </row>
    <row r="15" spans="1:19" s="56" customFormat="1" ht="37.5" customHeight="1" x14ac:dyDescent="0.3">
      <c r="A15" s="80" t="s">
        <v>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  <c r="N15" s="77"/>
      <c r="O15" s="77"/>
      <c r="P15" s="77">
        <f t="shared" si="2"/>
        <v>0</v>
      </c>
    </row>
    <row r="16" spans="1:19" s="56" customFormat="1" ht="37.5" customHeight="1" x14ac:dyDescent="0.3">
      <c r="A16" s="85" t="s">
        <v>145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  <c r="N16" s="77"/>
      <c r="O16" s="77"/>
      <c r="P16" s="77">
        <f t="shared" si="2"/>
        <v>0</v>
      </c>
    </row>
    <row r="17" spans="1:16" s="56" customFormat="1" ht="37.5" customHeight="1" x14ac:dyDescent="0.3">
      <c r="A17" s="84" t="s">
        <v>7</v>
      </c>
      <c r="B17" s="74">
        <f>SUM(B18:B26)</f>
        <v>16161599.82</v>
      </c>
      <c r="C17" s="74">
        <f t="shared" ref="C17:P17" si="3">SUM(C18:C26)</f>
        <v>0</v>
      </c>
      <c r="D17" s="74">
        <f>SUM(D18:D26)</f>
        <v>791647.93</v>
      </c>
      <c r="E17" s="75">
        <f t="shared" si="3"/>
        <v>2054599.3299999998</v>
      </c>
      <c r="F17" s="75">
        <f t="shared" si="3"/>
        <v>1640813.17</v>
      </c>
      <c r="G17" s="76">
        <f t="shared" si="3"/>
        <v>709066.96</v>
      </c>
      <c r="H17" s="75">
        <f t="shared" si="3"/>
        <v>0</v>
      </c>
      <c r="I17" s="75">
        <f>SUM(I18:I26)</f>
        <v>0</v>
      </c>
      <c r="J17" s="76">
        <f>SUM(J18:J26)</f>
        <v>0</v>
      </c>
      <c r="K17" s="75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6">
        <f t="shared" si="3"/>
        <v>5196127.3899999997</v>
      </c>
    </row>
    <row r="18" spans="1:16" s="56" customFormat="1" ht="37.5" customHeight="1" x14ac:dyDescent="0.3">
      <c r="A18" s="80" t="s">
        <v>8</v>
      </c>
      <c r="B18" s="77">
        <v>3429116.4</v>
      </c>
      <c r="C18" s="77"/>
      <c r="D18" s="77">
        <v>298762.28999999998</v>
      </c>
      <c r="E18" s="77">
        <v>295954.84999999998</v>
      </c>
      <c r="F18" s="77">
        <v>5000</v>
      </c>
      <c r="G18" s="77">
        <v>300666.15999999997</v>
      </c>
      <c r="H18" s="77"/>
      <c r="I18" s="77"/>
      <c r="J18" s="77"/>
      <c r="K18" s="77"/>
      <c r="L18" s="77"/>
      <c r="M18" s="78"/>
      <c r="N18" s="77"/>
      <c r="O18" s="77"/>
      <c r="P18" s="77">
        <f t="shared" si="2"/>
        <v>900383.29999999981</v>
      </c>
    </row>
    <row r="19" spans="1:16" s="56" customFormat="1" ht="37.5" customHeight="1" x14ac:dyDescent="0.3">
      <c r="A19" s="85" t="s">
        <v>144</v>
      </c>
      <c r="B19" s="77">
        <v>4339096</v>
      </c>
      <c r="C19" s="77"/>
      <c r="D19" s="77"/>
      <c r="E19" s="77">
        <v>230895.62</v>
      </c>
      <c r="F19" s="77">
        <v>875712.81</v>
      </c>
      <c r="G19" s="77"/>
      <c r="H19" s="77"/>
      <c r="I19" s="77"/>
      <c r="J19" s="77"/>
      <c r="K19" s="77"/>
      <c r="L19" s="77"/>
      <c r="M19" s="78"/>
      <c r="N19" s="77"/>
      <c r="O19" s="77"/>
      <c r="P19" s="77">
        <f t="shared" si="2"/>
        <v>1106608.4300000002</v>
      </c>
    </row>
    <row r="20" spans="1:16" s="56" customFormat="1" ht="37.5" customHeight="1" x14ac:dyDescent="0.3">
      <c r="A20" s="80" t="s">
        <v>10</v>
      </c>
      <c r="B20" s="77">
        <v>504000</v>
      </c>
      <c r="C20" s="77"/>
      <c r="D20" s="77"/>
      <c r="E20" s="77"/>
      <c r="F20" s="77"/>
      <c r="G20" s="77">
        <v>112657.5</v>
      </c>
      <c r="H20" s="77"/>
      <c r="I20" s="77"/>
      <c r="J20" s="77"/>
      <c r="K20" s="77"/>
      <c r="L20" s="77"/>
      <c r="M20" s="78"/>
      <c r="N20" s="77"/>
      <c r="O20" s="77"/>
      <c r="P20" s="77">
        <f t="shared" si="2"/>
        <v>112657.5</v>
      </c>
    </row>
    <row r="21" spans="1:16" s="56" customFormat="1" ht="37.5" customHeight="1" x14ac:dyDescent="0.3">
      <c r="A21" s="80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7"/>
      <c r="O21" s="77"/>
      <c r="P21" s="77">
        <f t="shared" si="2"/>
        <v>0</v>
      </c>
    </row>
    <row r="22" spans="1:16" s="56" customFormat="1" ht="37.5" customHeight="1" x14ac:dyDescent="0.3">
      <c r="A22" s="80" t="s">
        <v>12</v>
      </c>
      <c r="B22" s="77"/>
      <c r="C22" s="77"/>
      <c r="D22" s="77"/>
      <c r="E22" s="77"/>
      <c r="F22" s="77">
        <v>125459.75</v>
      </c>
      <c r="G22" s="77"/>
      <c r="H22" s="77"/>
      <c r="I22" s="77"/>
      <c r="J22" s="77"/>
      <c r="K22" s="77"/>
      <c r="L22" s="77"/>
      <c r="M22" s="78"/>
      <c r="N22" s="77"/>
      <c r="O22" s="77"/>
      <c r="P22" s="77">
        <f t="shared" si="2"/>
        <v>125459.75</v>
      </c>
    </row>
    <row r="23" spans="1:16" s="56" customFormat="1" ht="37.5" customHeight="1" x14ac:dyDescent="0.3">
      <c r="A23" s="80" t="s">
        <v>13</v>
      </c>
      <c r="B23" s="77">
        <v>126053.42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  <c r="N23" s="77"/>
      <c r="O23" s="77"/>
      <c r="P23" s="77">
        <f t="shared" si="2"/>
        <v>0</v>
      </c>
    </row>
    <row r="24" spans="1:16" s="56" customFormat="1" ht="53.25" customHeight="1" x14ac:dyDescent="0.3">
      <c r="A24" s="85" t="s">
        <v>106</v>
      </c>
      <c r="B24" s="77">
        <v>7410334</v>
      </c>
      <c r="C24" s="77"/>
      <c r="D24" s="77">
        <v>467385.02</v>
      </c>
      <c r="E24" s="77">
        <v>1512384.15</v>
      </c>
      <c r="F24" s="77">
        <v>500444.68</v>
      </c>
      <c r="G24" s="77">
        <v>281430</v>
      </c>
      <c r="H24" s="77"/>
      <c r="I24" s="77"/>
      <c r="J24" s="77"/>
      <c r="K24" s="77"/>
      <c r="L24" s="77"/>
      <c r="M24" s="78"/>
      <c r="N24" s="77"/>
      <c r="O24" s="77"/>
      <c r="P24" s="77">
        <f t="shared" si="2"/>
        <v>2761643.85</v>
      </c>
    </row>
    <row r="25" spans="1:16" s="56" customFormat="1" ht="37.5" customHeight="1" x14ac:dyDescent="0.3">
      <c r="A25" s="85" t="s">
        <v>111</v>
      </c>
      <c r="B25" s="77">
        <v>353000</v>
      </c>
      <c r="C25" s="77"/>
      <c r="D25" s="77">
        <v>25500.62</v>
      </c>
      <c r="E25" s="77">
        <v>15364.71</v>
      </c>
      <c r="F25" s="77">
        <v>134195.93</v>
      </c>
      <c r="G25" s="77">
        <v>14313.3</v>
      </c>
      <c r="H25" s="77"/>
      <c r="I25" s="77"/>
      <c r="J25" s="77"/>
      <c r="K25" s="77"/>
      <c r="L25" s="77"/>
      <c r="M25" s="78"/>
      <c r="N25" s="79"/>
      <c r="O25" s="77"/>
      <c r="P25" s="77">
        <f t="shared" si="2"/>
        <v>189374.56</v>
      </c>
    </row>
    <row r="26" spans="1:16" s="56" customFormat="1" ht="37.5" customHeight="1" x14ac:dyDescent="0.3">
      <c r="A26" s="80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  <c r="N26" s="77"/>
      <c r="O26" s="77"/>
      <c r="P26" s="77">
        <f t="shared" si="2"/>
        <v>0</v>
      </c>
    </row>
    <row r="27" spans="1:16" s="56" customFormat="1" ht="37.5" customHeight="1" x14ac:dyDescent="0.3">
      <c r="A27" s="84" t="s">
        <v>17</v>
      </c>
      <c r="B27" s="74">
        <f>SUM(B28:B36)</f>
        <v>126039419.22999999</v>
      </c>
      <c r="C27" s="74">
        <f t="shared" ref="C27:P27" si="4">SUM(C28:C36)</f>
        <v>0</v>
      </c>
      <c r="D27" s="74">
        <f t="shared" si="4"/>
        <v>14024268.66</v>
      </c>
      <c r="E27" s="75">
        <f t="shared" si="4"/>
        <v>7818577.3000000007</v>
      </c>
      <c r="F27" s="75">
        <f t="shared" si="4"/>
        <v>5621523.4900000002</v>
      </c>
      <c r="G27" s="76">
        <f t="shared" si="4"/>
        <v>8161144.0499999989</v>
      </c>
      <c r="H27" s="75">
        <f t="shared" si="4"/>
        <v>0</v>
      </c>
      <c r="I27" s="75">
        <f>I28+I29+I30+I31+I32+I33+I34+I35+I36</f>
        <v>0</v>
      </c>
      <c r="J27" s="76">
        <f>J28+J29+J30+J31+J32+J33+J34+J35+J36</f>
        <v>0</v>
      </c>
      <c r="K27" s="75">
        <f>K28+K29+K30+K31+K32+K33+K34+K35+K36</f>
        <v>0</v>
      </c>
      <c r="L27" s="76">
        <f>L28+L29+L30+L31+L32+L33+L34+L35+L36</f>
        <v>0</v>
      </c>
      <c r="M27" s="76">
        <f>M28+M29+M30+M31+M32+M33+M34+M35+M36</f>
        <v>0</v>
      </c>
      <c r="N27" s="76">
        <f>SUM(N28:N36)</f>
        <v>0</v>
      </c>
      <c r="O27" s="76">
        <f>O28+O29+O30+O31+O32+O33+O34+O35+O36</f>
        <v>0</v>
      </c>
      <c r="P27" s="76">
        <f t="shared" si="4"/>
        <v>35625513.5</v>
      </c>
    </row>
    <row r="28" spans="1:16" s="56" customFormat="1" ht="37.5" customHeight="1" x14ac:dyDescent="0.3">
      <c r="A28" s="80" t="s">
        <v>18</v>
      </c>
      <c r="B28" s="77">
        <v>8000000</v>
      </c>
      <c r="C28" s="77"/>
      <c r="D28" s="77">
        <v>1155870</v>
      </c>
      <c r="E28" s="77">
        <v>595436.5</v>
      </c>
      <c r="F28" s="77">
        <v>342760</v>
      </c>
      <c r="G28" s="77">
        <v>439550</v>
      </c>
      <c r="H28" s="77"/>
      <c r="I28" s="77"/>
      <c r="J28" s="77"/>
      <c r="K28" s="77"/>
      <c r="L28" s="77"/>
      <c r="M28" s="78"/>
      <c r="N28" s="77"/>
      <c r="O28" s="77"/>
      <c r="P28" s="77">
        <f t="shared" si="2"/>
        <v>2533616.5</v>
      </c>
    </row>
    <row r="29" spans="1:16" s="56" customFormat="1" ht="37.5" customHeight="1" x14ac:dyDescent="0.3">
      <c r="A29" s="80" t="s">
        <v>19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8"/>
      <c r="N29" s="77"/>
      <c r="O29" s="77"/>
      <c r="P29" s="77">
        <f t="shared" si="2"/>
        <v>0</v>
      </c>
    </row>
    <row r="30" spans="1:16" s="56" customFormat="1" ht="37.5" customHeight="1" x14ac:dyDescent="0.3">
      <c r="A30" s="80" t="s">
        <v>20</v>
      </c>
      <c r="B30" s="77">
        <v>3435011</v>
      </c>
      <c r="C30" s="77"/>
      <c r="D30" s="77"/>
      <c r="E30" s="77">
        <v>3450</v>
      </c>
      <c r="F30" s="77">
        <v>282037.64</v>
      </c>
      <c r="G30" s="77"/>
      <c r="H30" s="77"/>
      <c r="I30" s="77"/>
      <c r="J30" s="77"/>
      <c r="K30" s="77"/>
      <c r="L30" s="77"/>
      <c r="M30" s="78"/>
      <c r="N30" s="77"/>
      <c r="O30" s="77"/>
      <c r="P30" s="77">
        <f t="shared" si="2"/>
        <v>285487.64</v>
      </c>
    </row>
    <row r="31" spans="1:16" s="56" customFormat="1" ht="37.5" customHeight="1" x14ac:dyDescent="0.3">
      <c r="A31" s="80" t="s">
        <v>21</v>
      </c>
      <c r="B31" s="77">
        <v>43918806.229999997</v>
      </c>
      <c r="C31" s="77"/>
      <c r="D31" s="77">
        <v>3494041.42</v>
      </c>
      <c r="E31" s="77">
        <v>1508587.2</v>
      </c>
      <c r="F31" s="77">
        <v>1372418.21</v>
      </c>
      <c r="G31" s="77">
        <v>5109304.46</v>
      </c>
      <c r="H31" s="77"/>
      <c r="I31" s="77"/>
      <c r="J31" s="77"/>
      <c r="K31" s="77"/>
      <c r="L31" s="77"/>
      <c r="M31" s="78"/>
      <c r="N31" s="77"/>
      <c r="O31" s="77"/>
      <c r="P31" s="77">
        <f t="shared" si="2"/>
        <v>11484351.289999999</v>
      </c>
    </row>
    <row r="32" spans="1:16" s="56" customFormat="1" ht="37.5" customHeight="1" x14ac:dyDescent="0.3">
      <c r="A32" s="80" t="s">
        <v>22</v>
      </c>
      <c r="B32" s="77">
        <v>99600</v>
      </c>
      <c r="C32" s="77"/>
      <c r="D32" s="77"/>
      <c r="E32" s="77"/>
      <c r="F32" s="77"/>
      <c r="G32" s="77">
        <v>2750</v>
      </c>
      <c r="H32" s="77"/>
      <c r="I32" s="77"/>
      <c r="J32" s="77"/>
      <c r="K32" s="77"/>
      <c r="L32" s="77"/>
      <c r="M32" s="78"/>
      <c r="N32" s="77"/>
      <c r="O32" s="77"/>
      <c r="P32" s="77">
        <f t="shared" si="2"/>
        <v>2750</v>
      </c>
    </row>
    <row r="33" spans="1:16" s="56" customFormat="1" ht="37.5" customHeight="1" x14ac:dyDescent="0.3">
      <c r="A33" s="85" t="s">
        <v>112</v>
      </c>
      <c r="B33" s="77"/>
      <c r="C33" s="77"/>
      <c r="D33" s="77"/>
      <c r="E33" s="77"/>
      <c r="F33" s="77">
        <v>1530</v>
      </c>
      <c r="G33" s="77">
        <v>975.06</v>
      </c>
      <c r="H33" s="77"/>
      <c r="I33" s="77"/>
      <c r="J33" s="77"/>
      <c r="K33" s="77"/>
      <c r="L33" s="77"/>
      <c r="M33" s="78"/>
      <c r="N33" s="77"/>
      <c r="O33" s="77"/>
      <c r="P33" s="77">
        <f t="shared" si="2"/>
        <v>2505.06</v>
      </c>
    </row>
    <row r="34" spans="1:16" s="56" customFormat="1" ht="54.75" customHeight="1" x14ac:dyDescent="0.3">
      <c r="A34" s="85" t="s">
        <v>120</v>
      </c>
      <c r="B34" s="77">
        <v>45302050.18</v>
      </c>
      <c r="C34" s="77"/>
      <c r="D34" s="77">
        <v>6235182.25</v>
      </c>
      <c r="E34" s="77">
        <v>3528087.88</v>
      </c>
      <c r="F34" s="77">
        <v>1960032.65</v>
      </c>
      <c r="G34" s="77">
        <v>355632.46</v>
      </c>
      <c r="H34" s="77"/>
      <c r="I34" s="77"/>
      <c r="J34" s="77"/>
      <c r="K34" s="77"/>
      <c r="L34" s="77"/>
      <c r="M34" s="78"/>
      <c r="N34" s="77"/>
      <c r="O34" s="77"/>
      <c r="P34" s="77">
        <f t="shared" si="2"/>
        <v>12078935.24</v>
      </c>
    </row>
    <row r="35" spans="1:16" s="56" customFormat="1" ht="37.5" customHeight="1" x14ac:dyDescent="0.3">
      <c r="A35" s="85" t="s">
        <v>107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8"/>
      <c r="N35" s="77"/>
      <c r="O35" s="77"/>
      <c r="P35" s="77">
        <f t="shared" si="2"/>
        <v>0</v>
      </c>
    </row>
    <row r="36" spans="1:16" s="56" customFormat="1" ht="37.5" customHeight="1" x14ac:dyDescent="0.3">
      <c r="A36" s="80" t="s">
        <v>26</v>
      </c>
      <c r="B36" s="77">
        <v>25283951.82</v>
      </c>
      <c r="C36" s="77"/>
      <c r="D36" s="77">
        <v>3139174.99</v>
      </c>
      <c r="E36" s="77">
        <v>2183015.7200000002</v>
      </c>
      <c r="F36" s="77">
        <v>1662744.99</v>
      </c>
      <c r="G36" s="77">
        <v>2252932.0699999998</v>
      </c>
      <c r="H36" s="77"/>
      <c r="I36" s="77"/>
      <c r="J36" s="77"/>
      <c r="K36" s="77"/>
      <c r="L36" s="77"/>
      <c r="M36" s="78"/>
      <c r="N36" s="77"/>
      <c r="O36" s="77"/>
      <c r="P36" s="77">
        <f t="shared" si="2"/>
        <v>9237867.7700000014</v>
      </c>
    </row>
    <row r="37" spans="1:16" s="56" customFormat="1" ht="37.5" customHeight="1" x14ac:dyDescent="0.3">
      <c r="A37" s="84" t="s">
        <v>27</v>
      </c>
      <c r="B37" s="74">
        <f>SUM(B38:B45)</f>
        <v>0</v>
      </c>
      <c r="C37" s="74">
        <f t="shared" ref="C37:P37" si="5">SUM(C38:C45)</f>
        <v>0</v>
      </c>
      <c r="D37" s="74">
        <f t="shared" si="5"/>
        <v>0</v>
      </c>
      <c r="E37" s="75">
        <f t="shared" si="5"/>
        <v>0</v>
      </c>
      <c r="F37" s="75">
        <f t="shared" si="5"/>
        <v>0</v>
      </c>
      <c r="G37" s="75">
        <f t="shared" si="5"/>
        <v>0</v>
      </c>
      <c r="H37" s="75">
        <f t="shared" si="5"/>
        <v>0</v>
      </c>
      <c r="I37" s="75">
        <f t="shared" si="5"/>
        <v>0</v>
      </c>
      <c r="J37" s="75">
        <f t="shared" si="5"/>
        <v>0</v>
      </c>
      <c r="K37" s="75">
        <f t="shared" si="5"/>
        <v>0</v>
      </c>
      <c r="L37" s="75">
        <f>SUM(L38:L45)</f>
        <v>0</v>
      </c>
      <c r="M37" s="76">
        <f t="shared" si="5"/>
        <v>0</v>
      </c>
      <c r="N37" s="75">
        <f t="shared" si="5"/>
        <v>0</v>
      </c>
      <c r="O37" s="75">
        <f t="shared" si="5"/>
        <v>0</v>
      </c>
      <c r="P37" s="75">
        <f t="shared" si="5"/>
        <v>0</v>
      </c>
    </row>
    <row r="38" spans="1:16" s="56" customFormat="1" ht="37.5" customHeight="1" x14ac:dyDescent="0.3">
      <c r="A38" s="85" t="s">
        <v>122</v>
      </c>
      <c r="B38" s="77"/>
      <c r="C38" s="77"/>
      <c r="D38" s="77"/>
      <c r="E38" s="80"/>
      <c r="F38" s="80"/>
      <c r="G38" s="80"/>
      <c r="H38" s="80"/>
      <c r="I38" s="80"/>
      <c r="J38" s="80"/>
      <c r="K38" s="80"/>
      <c r="L38" s="80"/>
      <c r="M38" s="78"/>
      <c r="N38" s="80"/>
      <c r="O38" s="80"/>
      <c r="P38" s="80">
        <f t="shared" si="2"/>
        <v>0</v>
      </c>
    </row>
    <row r="39" spans="1:16" s="56" customFormat="1" ht="37.5" customHeight="1" x14ac:dyDescent="0.3">
      <c r="A39" s="85" t="s">
        <v>113</v>
      </c>
      <c r="B39" s="77"/>
      <c r="C39" s="77"/>
      <c r="D39" s="77"/>
      <c r="E39" s="80"/>
      <c r="F39" s="80"/>
      <c r="G39" s="80"/>
      <c r="H39" s="80"/>
      <c r="I39" s="80"/>
      <c r="J39" s="80"/>
      <c r="K39" s="80"/>
      <c r="L39" s="80"/>
      <c r="M39" s="78"/>
      <c r="N39" s="80"/>
      <c r="O39" s="80"/>
      <c r="P39" s="80">
        <f t="shared" si="2"/>
        <v>0</v>
      </c>
    </row>
    <row r="40" spans="1:16" s="56" customFormat="1" ht="37.5" customHeight="1" x14ac:dyDescent="0.3">
      <c r="A40" s="85" t="s">
        <v>114</v>
      </c>
      <c r="B40" s="77"/>
      <c r="C40" s="77"/>
      <c r="D40" s="77"/>
      <c r="E40" s="80"/>
      <c r="F40" s="80"/>
      <c r="G40" s="80"/>
      <c r="H40" s="80"/>
      <c r="I40" s="80"/>
      <c r="J40" s="80"/>
      <c r="K40" s="80"/>
      <c r="L40" s="80"/>
      <c r="M40" s="78"/>
      <c r="N40" s="80"/>
      <c r="O40" s="80"/>
      <c r="P40" s="80">
        <f t="shared" si="2"/>
        <v>0</v>
      </c>
    </row>
    <row r="41" spans="1:16" s="56" customFormat="1" ht="37.5" customHeight="1" x14ac:dyDescent="0.3">
      <c r="A41" s="85" t="s">
        <v>115</v>
      </c>
      <c r="B41" s="77"/>
      <c r="C41" s="77"/>
      <c r="D41" s="77"/>
      <c r="E41" s="80"/>
      <c r="F41" s="80"/>
      <c r="G41" s="80"/>
      <c r="H41" s="80"/>
      <c r="I41" s="80"/>
      <c r="J41" s="80"/>
      <c r="K41" s="80"/>
      <c r="L41" s="80"/>
      <c r="M41" s="78"/>
      <c r="N41" s="80"/>
      <c r="O41" s="80"/>
      <c r="P41" s="80">
        <f t="shared" si="2"/>
        <v>0</v>
      </c>
    </row>
    <row r="42" spans="1:16" s="56" customFormat="1" ht="37.5" customHeight="1" x14ac:dyDescent="0.3">
      <c r="A42" s="85" t="s">
        <v>116</v>
      </c>
      <c r="B42" s="77"/>
      <c r="C42" s="77"/>
      <c r="D42" s="77"/>
      <c r="E42" s="80"/>
      <c r="F42" s="80"/>
      <c r="G42" s="80"/>
      <c r="H42" s="80"/>
      <c r="I42" s="80"/>
      <c r="J42" s="80"/>
      <c r="K42" s="80"/>
      <c r="L42" s="80"/>
      <c r="M42" s="78"/>
      <c r="N42" s="80"/>
      <c r="O42" s="80"/>
      <c r="P42" s="80">
        <f t="shared" si="2"/>
        <v>0</v>
      </c>
    </row>
    <row r="43" spans="1:16" s="56" customFormat="1" ht="37.5" customHeight="1" x14ac:dyDescent="0.3">
      <c r="A43" s="80" t="s">
        <v>33</v>
      </c>
      <c r="B43" s="77"/>
      <c r="C43" s="77"/>
      <c r="D43" s="77"/>
      <c r="E43" s="80"/>
      <c r="F43" s="80"/>
      <c r="G43" s="80"/>
      <c r="H43" s="80"/>
      <c r="I43" s="80"/>
      <c r="J43" s="80"/>
      <c r="K43" s="80"/>
      <c r="L43" s="80"/>
      <c r="M43" s="78"/>
      <c r="N43" s="80"/>
      <c r="O43" s="80"/>
      <c r="P43" s="80">
        <f t="shared" si="2"/>
        <v>0</v>
      </c>
    </row>
    <row r="44" spans="1:16" s="56" customFormat="1" ht="37.5" customHeight="1" x14ac:dyDescent="0.3">
      <c r="A44" s="85" t="s">
        <v>123</v>
      </c>
      <c r="B44" s="77"/>
      <c r="C44" s="77"/>
      <c r="D44" s="77"/>
      <c r="E44" s="80"/>
      <c r="F44" s="80"/>
      <c r="G44" s="80"/>
      <c r="H44" s="80"/>
      <c r="I44" s="80"/>
      <c r="J44" s="80"/>
      <c r="K44" s="80"/>
      <c r="L44" s="80"/>
      <c r="M44" s="78"/>
      <c r="N44" s="80"/>
      <c r="O44" s="80"/>
      <c r="P44" s="80">
        <f t="shared" si="2"/>
        <v>0</v>
      </c>
    </row>
    <row r="45" spans="1:16" s="56" customFormat="1" ht="37.5" customHeight="1" x14ac:dyDescent="0.3">
      <c r="A45" s="85" t="s">
        <v>121</v>
      </c>
      <c r="B45" s="77"/>
      <c r="C45" s="77"/>
      <c r="D45" s="77"/>
      <c r="E45" s="80"/>
      <c r="F45" s="80"/>
      <c r="G45" s="80"/>
      <c r="H45" s="80"/>
      <c r="I45" s="80"/>
      <c r="J45" s="80"/>
      <c r="K45" s="80"/>
      <c r="L45" s="80"/>
      <c r="M45" s="78"/>
      <c r="N45" s="80"/>
      <c r="O45" s="80"/>
      <c r="P45" s="80">
        <f t="shared" si="2"/>
        <v>0</v>
      </c>
    </row>
    <row r="46" spans="1:16" s="56" customFormat="1" ht="37.5" customHeight="1" x14ac:dyDescent="0.3">
      <c r="A46" s="84" t="s">
        <v>36</v>
      </c>
      <c r="B46" s="74">
        <f>SUM(B47:B52)</f>
        <v>0</v>
      </c>
      <c r="C46" s="74">
        <f t="shared" ref="C46:P46" si="6">SUM(C47:C52)</f>
        <v>0</v>
      </c>
      <c r="D46" s="74">
        <f t="shared" si="6"/>
        <v>0</v>
      </c>
      <c r="E46" s="75">
        <f t="shared" si="6"/>
        <v>0</v>
      </c>
      <c r="F46" s="75">
        <f t="shared" si="6"/>
        <v>0</v>
      </c>
      <c r="G46" s="75">
        <f t="shared" si="6"/>
        <v>0</v>
      </c>
      <c r="H46" s="75">
        <f t="shared" si="6"/>
        <v>0</v>
      </c>
      <c r="I46" s="75">
        <f t="shared" si="6"/>
        <v>0</v>
      </c>
      <c r="J46" s="75">
        <f t="shared" si="6"/>
        <v>0</v>
      </c>
      <c r="K46" s="75">
        <f t="shared" si="6"/>
        <v>0</v>
      </c>
      <c r="L46" s="75">
        <f>SUM(L47:L52)</f>
        <v>0</v>
      </c>
      <c r="M46" s="76">
        <f t="shared" si="6"/>
        <v>0</v>
      </c>
      <c r="N46" s="75">
        <f t="shared" si="6"/>
        <v>0</v>
      </c>
      <c r="O46" s="75">
        <f t="shared" si="6"/>
        <v>0</v>
      </c>
      <c r="P46" s="75">
        <f t="shared" si="6"/>
        <v>0</v>
      </c>
    </row>
    <row r="47" spans="1:16" s="56" customFormat="1" ht="37.5" customHeight="1" x14ac:dyDescent="0.3">
      <c r="A47" s="85" t="s">
        <v>124</v>
      </c>
      <c r="B47" s="77"/>
      <c r="C47" s="77"/>
      <c r="D47" s="77"/>
      <c r="E47" s="80"/>
      <c r="F47" s="80"/>
      <c r="G47" s="80"/>
      <c r="H47" s="80"/>
      <c r="I47" s="80"/>
      <c r="J47" s="80"/>
      <c r="K47" s="80"/>
      <c r="L47" s="80"/>
      <c r="M47" s="78"/>
      <c r="N47" s="80"/>
      <c r="O47" s="80"/>
      <c r="P47" s="80">
        <f t="shared" si="2"/>
        <v>0</v>
      </c>
    </row>
    <row r="48" spans="1:16" s="56" customFormat="1" ht="37.5" customHeight="1" x14ac:dyDescent="0.3">
      <c r="A48" s="85" t="s">
        <v>125</v>
      </c>
      <c r="B48" s="77"/>
      <c r="C48" s="77"/>
      <c r="D48" s="77"/>
      <c r="E48" s="80"/>
      <c r="F48" s="80"/>
      <c r="G48" s="80"/>
      <c r="H48" s="80"/>
      <c r="I48" s="80"/>
      <c r="J48" s="80"/>
      <c r="K48" s="80"/>
      <c r="L48" s="80"/>
      <c r="M48" s="78"/>
      <c r="N48" s="80"/>
      <c r="O48" s="80"/>
      <c r="P48" s="80">
        <f t="shared" si="2"/>
        <v>0</v>
      </c>
    </row>
    <row r="49" spans="1:17" s="56" customFormat="1" ht="37.5" customHeight="1" x14ac:dyDescent="0.3">
      <c r="A49" s="85" t="s">
        <v>126</v>
      </c>
      <c r="B49" s="77"/>
      <c r="C49" s="77"/>
      <c r="D49" s="77"/>
      <c r="E49" s="80"/>
      <c r="F49" s="80"/>
      <c r="G49" s="80"/>
      <c r="H49" s="80"/>
      <c r="I49" s="80"/>
      <c r="J49" s="80"/>
      <c r="K49" s="80"/>
      <c r="L49" s="80"/>
      <c r="M49" s="78"/>
      <c r="N49" s="80"/>
      <c r="O49" s="80"/>
      <c r="P49" s="80">
        <f t="shared" si="2"/>
        <v>0</v>
      </c>
    </row>
    <row r="50" spans="1:17" s="56" customFormat="1" ht="37.5" customHeight="1" x14ac:dyDescent="0.3">
      <c r="A50" s="85" t="s">
        <v>117</v>
      </c>
      <c r="B50" s="77"/>
      <c r="C50" s="77"/>
      <c r="D50" s="77"/>
      <c r="E50" s="80"/>
      <c r="F50" s="80"/>
      <c r="G50" s="80"/>
      <c r="H50" s="80"/>
      <c r="I50" s="80"/>
      <c r="J50" s="80"/>
      <c r="K50" s="80"/>
      <c r="L50" s="80"/>
      <c r="M50" s="78"/>
      <c r="N50" s="80"/>
      <c r="O50" s="80"/>
      <c r="P50" s="80">
        <f t="shared" si="2"/>
        <v>0</v>
      </c>
    </row>
    <row r="51" spans="1:17" s="56" customFormat="1" ht="37.5" customHeight="1" x14ac:dyDescent="0.3">
      <c r="A51" s="85" t="s">
        <v>134</v>
      </c>
      <c r="B51" s="77"/>
      <c r="C51" s="77"/>
      <c r="D51" s="77"/>
      <c r="E51" s="80"/>
      <c r="F51" s="80"/>
      <c r="G51" s="80"/>
      <c r="H51" s="80"/>
      <c r="I51" s="80"/>
      <c r="J51" s="80"/>
      <c r="K51" s="80"/>
      <c r="L51" s="80"/>
      <c r="M51" s="78"/>
      <c r="N51" s="80"/>
      <c r="O51" s="80"/>
      <c r="P51" s="80">
        <f t="shared" si="2"/>
        <v>0</v>
      </c>
      <c r="Q51" s="58"/>
    </row>
    <row r="52" spans="1:17" s="56" customFormat="1" ht="37.5" customHeight="1" x14ac:dyDescent="0.3">
      <c r="A52" s="85" t="s">
        <v>135</v>
      </c>
      <c r="B52" s="77"/>
      <c r="C52" s="77"/>
      <c r="D52" s="77"/>
      <c r="E52" s="80"/>
      <c r="F52" s="80"/>
      <c r="G52" s="80"/>
      <c r="H52" s="80"/>
      <c r="I52" s="80"/>
      <c r="J52" s="80"/>
      <c r="K52" s="80"/>
      <c r="L52" s="80"/>
      <c r="M52" s="78"/>
      <c r="N52" s="80"/>
      <c r="O52" s="80"/>
      <c r="P52" s="80">
        <f t="shared" si="2"/>
        <v>0</v>
      </c>
    </row>
    <row r="53" spans="1:17" s="56" customFormat="1" ht="37.5" customHeight="1" x14ac:dyDescent="0.3">
      <c r="A53" s="84" t="s">
        <v>43</v>
      </c>
      <c r="B53" s="74">
        <f>SUM(B54:B62)</f>
        <v>13708984</v>
      </c>
      <c r="C53" s="74">
        <f t="shared" ref="C53:P53" si="7">SUM(C54:C62)</f>
        <v>0</v>
      </c>
      <c r="D53" s="74">
        <f t="shared" si="7"/>
        <v>1991109.02</v>
      </c>
      <c r="E53" s="75">
        <f t="shared" si="7"/>
        <v>31495.16</v>
      </c>
      <c r="F53" s="75">
        <f t="shared" si="7"/>
        <v>941016.1</v>
      </c>
      <c r="G53" s="76">
        <f t="shared" si="7"/>
        <v>283957.5</v>
      </c>
      <c r="H53" s="75">
        <f t="shared" si="7"/>
        <v>0</v>
      </c>
      <c r="I53" s="75">
        <f>SUM(I54:I62)</f>
        <v>0</v>
      </c>
      <c r="J53" s="76">
        <f t="shared" si="7"/>
        <v>0</v>
      </c>
      <c r="K53" s="75">
        <f t="shared" si="7"/>
        <v>0</v>
      </c>
      <c r="L53" s="76">
        <f>SUM(L54:L62)</f>
        <v>0</v>
      </c>
      <c r="M53" s="76">
        <f t="shared" si="7"/>
        <v>0</v>
      </c>
      <c r="N53" s="76">
        <f>SUM(N54:N62)</f>
        <v>0</v>
      </c>
      <c r="O53" s="76">
        <f t="shared" si="7"/>
        <v>0</v>
      </c>
      <c r="P53" s="76">
        <f t="shared" si="7"/>
        <v>3247577.78</v>
      </c>
    </row>
    <row r="54" spans="1:17" s="56" customFormat="1" ht="37.5" customHeight="1" x14ac:dyDescent="0.3">
      <c r="A54" s="80" t="s">
        <v>44</v>
      </c>
      <c r="B54" s="77">
        <v>3995836</v>
      </c>
      <c r="C54" s="77"/>
      <c r="D54" s="77">
        <v>27299.919999999998</v>
      </c>
      <c r="E54" s="77"/>
      <c r="F54" s="77">
        <v>123776.1</v>
      </c>
      <c r="G54" s="77"/>
      <c r="H54" s="77"/>
      <c r="I54" s="77"/>
      <c r="J54" s="77"/>
      <c r="K54" s="77"/>
      <c r="L54" s="78"/>
      <c r="M54" s="78"/>
      <c r="N54" s="77"/>
      <c r="O54" s="77"/>
      <c r="P54" s="78">
        <f t="shared" si="2"/>
        <v>151076.02000000002</v>
      </c>
    </row>
    <row r="55" spans="1:17" s="56" customFormat="1" ht="37.5" customHeight="1" x14ac:dyDescent="0.3">
      <c r="A55" s="85" t="s">
        <v>119</v>
      </c>
      <c r="B55" s="77"/>
      <c r="C55" s="77"/>
      <c r="D55" s="77"/>
      <c r="E55" s="77"/>
      <c r="F55" s="77"/>
      <c r="G55" s="77"/>
      <c r="H55" s="77"/>
      <c r="I55" s="77"/>
      <c r="J55" s="80"/>
      <c r="K55" s="77"/>
      <c r="L55" s="81"/>
      <c r="M55" s="78"/>
      <c r="N55" s="77"/>
      <c r="O55" s="77"/>
      <c r="P55" s="78">
        <f t="shared" si="2"/>
        <v>0</v>
      </c>
    </row>
    <row r="56" spans="1:17" s="56" customFormat="1" ht="37.5" customHeight="1" x14ac:dyDescent="0.3">
      <c r="A56" s="85" t="s">
        <v>133</v>
      </c>
      <c r="B56" s="77">
        <v>7713948</v>
      </c>
      <c r="C56" s="77"/>
      <c r="D56" s="77">
        <v>1813809.1</v>
      </c>
      <c r="E56" s="77">
        <v>31495.16</v>
      </c>
      <c r="F56" s="77">
        <f>813940+3300</f>
        <v>817240</v>
      </c>
      <c r="G56" s="77">
        <f>247357.5+11600</f>
        <v>258957.5</v>
      </c>
      <c r="H56" s="77"/>
      <c r="I56" s="77"/>
      <c r="J56" s="77"/>
      <c r="K56" s="77"/>
      <c r="L56" s="78"/>
      <c r="M56" s="78"/>
      <c r="N56" s="77"/>
      <c r="O56" s="77"/>
      <c r="P56" s="78">
        <f t="shared" si="2"/>
        <v>2921501.76</v>
      </c>
    </row>
    <row r="57" spans="1:17" s="56" customFormat="1" ht="37.5" customHeight="1" x14ac:dyDescent="0.3">
      <c r="A57" s="85" t="s">
        <v>136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81"/>
      <c r="M57" s="78"/>
      <c r="N57" s="77"/>
      <c r="O57" s="77"/>
      <c r="P57" s="80">
        <f t="shared" si="2"/>
        <v>0</v>
      </c>
    </row>
    <row r="58" spans="1:17" s="56" customFormat="1" ht="37.5" customHeight="1" x14ac:dyDescent="0.3">
      <c r="A58" s="85" t="s">
        <v>150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82"/>
      <c r="M58" s="78"/>
      <c r="N58" s="77"/>
      <c r="O58" s="77"/>
      <c r="P58" s="80">
        <f t="shared" si="2"/>
        <v>0</v>
      </c>
    </row>
    <row r="59" spans="1:17" s="56" customFormat="1" ht="37.5" customHeight="1" x14ac:dyDescent="0.3">
      <c r="A59" s="80" t="s">
        <v>49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81"/>
      <c r="M59" s="78"/>
      <c r="N59" s="77"/>
      <c r="O59" s="77"/>
      <c r="P59" s="80">
        <f t="shared" si="2"/>
        <v>0</v>
      </c>
    </row>
    <row r="60" spans="1:17" s="56" customFormat="1" ht="37.5" customHeight="1" x14ac:dyDescent="0.3">
      <c r="A60" s="80" t="s">
        <v>50</v>
      </c>
      <c r="B60" s="77"/>
      <c r="C60" s="77"/>
      <c r="D60" s="77"/>
      <c r="E60" s="77"/>
      <c r="F60" s="77"/>
      <c r="G60" s="80"/>
      <c r="H60" s="77"/>
      <c r="I60" s="77"/>
      <c r="J60" s="77"/>
      <c r="K60" s="77"/>
      <c r="L60" s="81"/>
      <c r="M60" s="78"/>
      <c r="N60" s="77"/>
      <c r="O60" s="77"/>
      <c r="P60" s="80">
        <f t="shared" si="2"/>
        <v>0</v>
      </c>
    </row>
    <row r="61" spans="1:17" s="56" customFormat="1" ht="37.5" customHeight="1" x14ac:dyDescent="0.3">
      <c r="A61" s="80" t="s">
        <v>51</v>
      </c>
      <c r="B61" s="77">
        <v>1999200</v>
      </c>
      <c r="C61" s="77"/>
      <c r="D61" s="77">
        <v>150000</v>
      </c>
      <c r="E61" s="80"/>
      <c r="F61" s="77"/>
      <c r="G61" s="78">
        <v>25000</v>
      </c>
      <c r="H61" s="77"/>
      <c r="I61" s="77"/>
      <c r="J61" s="77"/>
      <c r="K61" s="77"/>
      <c r="L61" s="81"/>
      <c r="M61" s="78"/>
      <c r="N61" s="77"/>
      <c r="O61" s="77"/>
      <c r="P61" s="80">
        <f t="shared" si="2"/>
        <v>175000</v>
      </c>
    </row>
    <row r="62" spans="1:17" s="56" customFormat="1" ht="37.5" customHeight="1" x14ac:dyDescent="0.3">
      <c r="A62" s="85" t="s">
        <v>118</v>
      </c>
      <c r="B62" s="77"/>
      <c r="C62" s="77"/>
      <c r="D62" s="77"/>
      <c r="E62" s="80"/>
      <c r="F62" s="77"/>
      <c r="G62" s="80"/>
      <c r="H62" s="77"/>
      <c r="I62" s="77"/>
      <c r="J62" s="77"/>
      <c r="K62" s="77"/>
      <c r="L62" s="72"/>
      <c r="M62" s="78"/>
      <c r="N62" s="77"/>
      <c r="O62" s="77"/>
      <c r="P62" s="80">
        <f t="shared" si="2"/>
        <v>0</v>
      </c>
    </row>
    <row r="63" spans="1:17" s="56" customFormat="1" ht="37.5" customHeight="1" x14ac:dyDescent="0.3">
      <c r="A63" s="84" t="s">
        <v>53</v>
      </c>
      <c r="B63" s="74">
        <f>SUM(B64:B67)</f>
        <v>0</v>
      </c>
      <c r="C63" s="74">
        <f t="shared" ref="C63:P63" si="8">SUM(C64:C67)</f>
        <v>0</v>
      </c>
      <c r="D63" s="74">
        <f t="shared" si="8"/>
        <v>0</v>
      </c>
      <c r="E63" s="75">
        <f t="shared" si="8"/>
        <v>0</v>
      </c>
      <c r="F63" s="75">
        <f t="shared" si="8"/>
        <v>0</v>
      </c>
      <c r="G63" s="75">
        <f t="shared" si="8"/>
        <v>0</v>
      </c>
      <c r="H63" s="75">
        <f t="shared" si="8"/>
        <v>0</v>
      </c>
      <c r="I63" s="75">
        <f t="shared" si="8"/>
        <v>0</v>
      </c>
      <c r="J63" s="75">
        <f t="shared" si="8"/>
        <v>0</v>
      </c>
      <c r="K63" s="75">
        <f t="shared" si="8"/>
        <v>0</v>
      </c>
      <c r="L63" s="75">
        <f t="shared" si="8"/>
        <v>0</v>
      </c>
      <c r="M63" s="76">
        <f t="shared" si="8"/>
        <v>0</v>
      </c>
      <c r="N63" s="75">
        <f t="shared" si="8"/>
        <v>0</v>
      </c>
      <c r="O63" s="75">
        <f t="shared" si="8"/>
        <v>0</v>
      </c>
      <c r="P63" s="75">
        <f t="shared" si="8"/>
        <v>0</v>
      </c>
    </row>
    <row r="64" spans="1:17" s="56" customFormat="1" ht="37.5" customHeight="1" x14ac:dyDescent="0.3">
      <c r="A64" s="80" t="s">
        <v>54</v>
      </c>
      <c r="B64" s="77">
        <f>+'P1 Presupuesto Aprobado'!B63</f>
        <v>0</v>
      </c>
      <c r="C64" s="77"/>
      <c r="D64" s="77"/>
      <c r="E64" s="80"/>
      <c r="F64" s="80"/>
      <c r="G64" s="77"/>
      <c r="H64" s="80"/>
      <c r="I64" s="80"/>
      <c r="J64" s="80"/>
      <c r="K64" s="80"/>
      <c r="L64" s="80"/>
      <c r="M64" s="78"/>
      <c r="N64" s="80"/>
      <c r="O64" s="80"/>
      <c r="P64" s="80">
        <f t="shared" si="2"/>
        <v>0</v>
      </c>
    </row>
    <row r="65" spans="1:16" s="56" customFormat="1" ht="37.5" customHeight="1" x14ac:dyDescent="0.3">
      <c r="A65" s="80" t="s">
        <v>55</v>
      </c>
      <c r="B65" s="77">
        <f>+'P1 Presupuesto Aprobado'!B64</f>
        <v>0</v>
      </c>
      <c r="C65" s="77"/>
      <c r="D65" s="77"/>
      <c r="E65" s="80"/>
      <c r="F65" s="80"/>
      <c r="G65" s="80"/>
      <c r="H65" s="80"/>
      <c r="I65" s="80"/>
      <c r="J65" s="80"/>
      <c r="K65" s="80"/>
      <c r="L65" s="80"/>
      <c r="M65" s="78"/>
      <c r="N65" s="80"/>
      <c r="O65" s="80"/>
      <c r="P65" s="80">
        <f t="shared" si="2"/>
        <v>0</v>
      </c>
    </row>
    <row r="66" spans="1:16" s="56" customFormat="1" ht="37.5" customHeight="1" x14ac:dyDescent="0.3">
      <c r="A66" s="85" t="s">
        <v>146</v>
      </c>
      <c r="B66" s="77">
        <f>+'P1 Presupuesto Aprobado'!B65</f>
        <v>0</v>
      </c>
      <c r="C66" s="77"/>
      <c r="D66" s="77"/>
      <c r="E66" s="80"/>
      <c r="F66" s="80"/>
      <c r="G66" s="80"/>
      <c r="H66" s="80"/>
      <c r="I66" s="80"/>
      <c r="J66" s="80"/>
      <c r="K66" s="80"/>
      <c r="L66" s="80"/>
      <c r="M66" s="78"/>
      <c r="N66" s="80"/>
      <c r="O66" s="80"/>
      <c r="P66" s="80">
        <f t="shared" si="2"/>
        <v>0</v>
      </c>
    </row>
    <row r="67" spans="1:16" s="56" customFormat="1" ht="37.5" customHeight="1" x14ac:dyDescent="0.3">
      <c r="A67" s="85" t="s">
        <v>108</v>
      </c>
      <c r="B67" s="77">
        <f>+'P1 Presupuesto Aprobado'!B66</f>
        <v>0</v>
      </c>
      <c r="C67" s="77"/>
      <c r="D67" s="77"/>
      <c r="E67" s="80"/>
      <c r="F67" s="80"/>
      <c r="G67" s="80"/>
      <c r="H67" s="80"/>
      <c r="I67" s="80"/>
      <c r="J67" s="80"/>
      <c r="K67" s="80"/>
      <c r="L67" s="80"/>
      <c r="M67" s="78"/>
      <c r="N67" s="80"/>
      <c r="O67" s="80"/>
      <c r="P67" s="80">
        <f t="shared" si="2"/>
        <v>0</v>
      </c>
    </row>
    <row r="68" spans="1:16" s="56" customFormat="1" ht="37.5" customHeight="1" x14ac:dyDescent="0.3">
      <c r="A68" s="86" t="s">
        <v>127</v>
      </c>
      <c r="B68" s="74">
        <f>SUM(B69:B75)</f>
        <v>0</v>
      </c>
      <c r="C68" s="74">
        <f t="shared" ref="C68:P68" si="9">SUM(C69:C75)</f>
        <v>0</v>
      </c>
      <c r="D68" s="74">
        <f t="shared" si="9"/>
        <v>0</v>
      </c>
      <c r="E68" s="75">
        <f t="shared" si="9"/>
        <v>0</v>
      </c>
      <c r="F68" s="75">
        <f t="shared" si="9"/>
        <v>0</v>
      </c>
      <c r="G68" s="75">
        <f t="shared" si="9"/>
        <v>0</v>
      </c>
      <c r="H68" s="75">
        <f t="shared" si="9"/>
        <v>0</v>
      </c>
      <c r="I68" s="75">
        <f t="shared" si="9"/>
        <v>0</v>
      </c>
      <c r="J68" s="75">
        <f t="shared" si="9"/>
        <v>0</v>
      </c>
      <c r="K68" s="75">
        <f t="shared" si="9"/>
        <v>0</v>
      </c>
      <c r="L68" s="75">
        <f t="shared" si="9"/>
        <v>0</v>
      </c>
      <c r="M68" s="76">
        <f t="shared" si="9"/>
        <v>0</v>
      </c>
      <c r="N68" s="75">
        <f t="shared" si="9"/>
        <v>0</v>
      </c>
      <c r="O68" s="75">
        <f t="shared" si="9"/>
        <v>0</v>
      </c>
      <c r="P68" s="75">
        <f t="shared" si="9"/>
        <v>0</v>
      </c>
    </row>
    <row r="69" spans="1:16" s="56" customFormat="1" ht="37.5" customHeight="1" x14ac:dyDescent="0.3">
      <c r="A69" s="80" t="s">
        <v>59</v>
      </c>
      <c r="B69" s="77">
        <f>+'P1 Presupuesto Aprobado'!B68</f>
        <v>0</v>
      </c>
      <c r="C69" s="77"/>
      <c r="D69" s="77"/>
      <c r="E69" s="80"/>
      <c r="F69" s="80"/>
      <c r="G69" s="80"/>
      <c r="H69" s="80"/>
      <c r="I69" s="80"/>
      <c r="J69" s="80"/>
      <c r="K69" s="80"/>
      <c r="L69" s="80"/>
      <c r="M69" s="78"/>
      <c r="N69" s="80"/>
      <c r="O69" s="80"/>
      <c r="P69" s="80">
        <f t="shared" si="2"/>
        <v>0</v>
      </c>
    </row>
    <row r="70" spans="1:16" s="56" customFormat="1" ht="37.5" customHeight="1" x14ac:dyDescent="0.3">
      <c r="A70" s="85" t="s">
        <v>128</v>
      </c>
      <c r="B70" s="77">
        <f>+'P1 Presupuesto Aprobado'!B69</f>
        <v>0</v>
      </c>
      <c r="C70" s="77"/>
      <c r="D70" s="77"/>
      <c r="E70" s="80"/>
      <c r="F70" s="80"/>
      <c r="G70" s="80"/>
      <c r="H70" s="80"/>
      <c r="I70" s="80"/>
      <c r="J70" s="80"/>
      <c r="K70" s="80"/>
      <c r="L70" s="80"/>
      <c r="M70" s="78"/>
      <c r="N70" s="80"/>
      <c r="O70" s="80"/>
      <c r="P70" s="80">
        <f t="shared" si="2"/>
        <v>0</v>
      </c>
    </row>
    <row r="71" spans="1:16" s="56" customFormat="1" ht="37.5" customHeight="1" x14ac:dyDescent="0.3">
      <c r="A71" s="83" t="s">
        <v>61</v>
      </c>
      <c r="B71" s="77">
        <f>+'P1 Presupuesto Aprobado'!B70</f>
        <v>0</v>
      </c>
      <c r="C71" s="71"/>
      <c r="D71" s="77"/>
      <c r="E71" s="80"/>
      <c r="F71" s="80"/>
      <c r="G71" s="80"/>
      <c r="H71" s="80"/>
      <c r="I71" s="80"/>
      <c r="J71" s="80"/>
      <c r="K71" s="80"/>
      <c r="L71" s="80"/>
      <c r="M71" s="78"/>
      <c r="N71" s="80"/>
      <c r="O71" s="80"/>
      <c r="P71" s="80">
        <f t="shared" si="2"/>
        <v>0</v>
      </c>
    </row>
    <row r="72" spans="1:16" s="56" customFormat="1" ht="37.5" customHeight="1" x14ac:dyDescent="0.3">
      <c r="A72" s="80" t="s">
        <v>62</v>
      </c>
      <c r="B72" s="77">
        <f>+'P1 Presupuesto Aprobado'!B71</f>
        <v>0</v>
      </c>
      <c r="C72" s="77"/>
      <c r="D72" s="77"/>
      <c r="E72" s="80"/>
      <c r="F72" s="80"/>
      <c r="G72" s="80"/>
      <c r="H72" s="80"/>
      <c r="I72" s="80"/>
      <c r="J72" s="80"/>
      <c r="K72" s="80"/>
      <c r="L72" s="80"/>
      <c r="M72" s="78"/>
      <c r="N72" s="80"/>
      <c r="O72" s="80"/>
      <c r="P72" s="80">
        <f t="shared" si="2"/>
        <v>0</v>
      </c>
    </row>
    <row r="73" spans="1:16" s="56" customFormat="1" ht="37.5" customHeight="1" x14ac:dyDescent="0.3">
      <c r="A73" s="80" t="s">
        <v>63</v>
      </c>
      <c r="B73" s="77">
        <f>+'P1 Presupuesto Aprobado'!B72</f>
        <v>0</v>
      </c>
      <c r="C73" s="77"/>
      <c r="D73" s="77"/>
      <c r="E73" s="80"/>
      <c r="F73" s="80"/>
      <c r="G73" s="80"/>
      <c r="H73" s="80"/>
      <c r="I73" s="80"/>
      <c r="J73" s="80"/>
      <c r="K73" s="80"/>
      <c r="L73" s="80"/>
      <c r="M73" s="78"/>
      <c r="N73" s="80"/>
      <c r="O73" s="80"/>
      <c r="P73" s="80">
        <f t="shared" si="2"/>
        <v>0</v>
      </c>
    </row>
    <row r="74" spans="1:16" s="56" customFormat="1" ht="37.5" customHeight="1" x14ac:dyDescent="0.3">
      <c r="A74" s="85" t="s">
        <v>129</v>
      </c>
      <c r="B74" s="77">
        <f>+'P1 Presupuesto Aprobado'!B73</f>
        <v>0</v>
      </c>
      <c r="C74" s="77"/>
      <c r="D74" s="77"/>
      <c r="E74" s="80"/>
      <c r="F74" s="80"/>
      <c r="G74" s="80"/>
      <c r="H74" s="80"/>
      <c r="I74" s="80"/>
      <c r="J74" s="80"/>
      <c r="K74" s="80"/>
      <c r="L74" s="80"/>
      <c r="M74" s="78"/>
      <c r="N74" s="80"/>
      <c r="O74" s="80"/>
      <c r="P74" s="80">
        <f t="shared" si="2"/>
        <v>0</v>
      </c>
    </row>
    <row r="75" spans="1:16" s="56" customFormat="1" ht="37.5" customHeight="1" x14ac:dyDescent="0.3">
      <c r="A75" s="83" t="s">
        <v>69</v>
      </c>
      <c r="B75" s="77">
        <f>+'P1 Presupuesto Aprobado'!B74</f>
        <v>0</v>
      </c>
      <c r="C75" s="71"/>
      <c r="D75" s="71"/>
      <c r="E75" s="81"/>
      <c r="F75" s="81"/>
      <c r="G75" s="81"/>
      <c r="H75" s="81"/>
      <c r="I75" s="81"/>
      <c r="J75" s="81"/>
      <c r="K75" s="81"/>
      <c r="L75" s="81"/>
      <c r="M75" s="72"/>
      <c r="N75" s="81"/>
      <c r="O75" s="81"/>
      <c r="P75" s="80">
        <f t="shared" si="2"/>
        <v>0</v>
      </c>
    </row>
    <row r="76" spans="1:16" s="56" customFormat="1" ht="37.5" customHeight="1" x14ac:dyDescent="0.3">
      <c r="A76" s="84" t="s">
        <v>70</v>
      </c>
      <c r="B76" s="74">
        <f>SUM(B77:B78)</f>
        <v>0</v>
      </c>
      <c r="C76" s="74">
        <f t="shared" ref="C76:P76" si="10">SUM(C77:C78)</f>
        <v>0</v>
      </c>
      <c r="D76" s="74">
        <f t="shared" si="10"/>
        <v>0</v>
      </c>
      <c r="E76" s="75">
        <f t="shared" si="10"/>
        <v>0</v>
      </c>
      <c r="F76" s="75">
        <f t="shared" si="10"/>
        <v>0</v>
      </c>
      <c r="G76" s="75">
        <f t="shared" si="10"/>
        <v>0</v>
      </c>
      <c r="H76" s="75">
        <f t="shared" si="10"/>
        <v>0</v>
      </c>
      <c r="I76" s="75">
        <f t="shared" si="10"/>
        <v>0</v>
      </c>
      <c r="J76" s="75">
        <f t="shared" si="10"/>
        <v>0</v>
      </c>
      <c r="K76" s="75">
        <f t="shared" si="10"/>
        <v>0</v>
      </c>
      <c r="L76" s="75">
        <f t="shared" si="10"/>
        <v>0</v>
      </c>
      <c r="M76" s="76">
        <f t="shared" si="10"/>
        <v>0</v>
      </c>
      <c r="N76" s="75">
        <f t="shared" si="10"/>
        <v>0</v>
      </c>
      <c r="O76" s="75">
        <f t="shared" si="10"/>
        <v>0</v>
      </c>
      <c r="P76" s="75">
        <f t="shared" si="10"/>
        <v>0</v>
      </c>
    </row>
    <row r="77" spans="1:16" s="56" customFormat="1" ht="37.5" customHeight="1" x14ac:dyDescent="0.3">
      <c r="A77" s="85" t="s">
        <v>130</v>
      </c>
      <c r="B77" s="77"/>
      <c r="C77" s="77"/>
      <c r="D77" s="77"/>
      <c r="E77" s="80"/>
      <c r="F77" s="80"/>
      <c r="G77" s="80"/>
      <c r="H77" s="80"/>
      <c r="I77" s="80"/>
      <c r="J77" s="80"/>
      <c r="K77" s="80"/>
      <c r="L77" s="80"/>
      <c r="M77" s="78"/>
      <c r="N77" s="80"/>
      <c r="O77" s="80"/>
      <c r="P77" s="80">
        <f t="shared" si="2"/>
        <v>0</v>
      </c>
    </row>
    <row r="78" spans="1:16" s="56" customFormat="1" ht="37.5" customHeight="1" x14ac:dyDescent="0.3">
      <c r="A78" s="85" t="s">
        <v>131</v>
      </c>
      <c r="B78" s="77"/>
      <c r="C78" s="77"/>
      <c r="D78" s="77"/>
      <c r="E78" s="80"/>
      <c r="F78" s="80"/>
      <c r="G78" s="80"/>
      <c r="H78" s="80"/>
      <c r="I78" s="80"/>
      <c r="J78" s="80"/>
      <c r="K78" s="80"/>
      <c r="L78" s="80"/>
      <c r="M78" s="78"/>
      <c r="N78" s="80"/>
      <c r="O78" s="80"/>
      <c r="P78" s="80">
        <f t="shared" ref="P78" si="11">SUM(D78:O78)</f>
        <v>0</v>
      </c>
    </row>
    <row r="79" spans="1:16" s="56" customFormat="1" ht="37.5" customHeight="1" x14ac:dyDescent="0.3">
      <c r="A79" s="84" t="s">
        <v>73</v>
      </c>
      <c r="B79" s="74">
        <f>SUM(B80:B81)</f>
        <v>0</v>
      </c>
      <c r="C79" s="74">
        <f t="shared" ref="C79:P79" si="12">SUM(C80:C81)</f>
        <v>0</v>
      </c>
      <c r="D79" s="74">
        <f t="shared" si="12"/>
        <v>0</v>
      </c>
      <c r="E79" s="75">
        <f t="shared" si="12"/>
        <v>0</v>
      </c>
      <c r="F79" s="75">
        <f t="shared" si="12"/>
        <v>0</v>
      </c>
      <c r="G79" s="75">
        <f t="shared" si="12"/>
        <v>0</v>
      </c>
      <c r="H79" s="75">
        <f t="shared" si="12"/>
        <v>0</v>
      </c>
      <c r="I79" s="75">
        <f t="shared" si="12"/>
        <v>0</v>
      </c>
      <c r="J79" s="75">
        <f t="shared" si="12"/>
        <v>0</v>
      </c>
      <c r="K79" s="75">
        <f t="shared" si="12"/>
        <v>0</v>
      </c>
      <c r="L79" s="75">
        <f t="shared" si="12"/>
        <v>0</v>
      </c>
      <c r="M79" s="76">
        <f t="shared" si="12"/>
        <v>0</v>
      </c>
      <c r="N79" s="75">
        <f t="shared" si="12"/>
        <v>0</v>
      </c>
      <c r="O79" s="75">
        <f t="shared" si="12"/>
        <v>0</v>
      </c>
      <c r="P79" s="75">
        <f t="shared" si="12"/>
        <v>0</v>
      </c>
    </row>
    <row r="80" spans="1:16" s="56" customFormat="1" ht="37.5" customHeight="1" x14ac:dyDescent="0.3">
      <c r="A80" s="80" t="s">
        <v>74</v>
      </c>
      <c r="B80" s="77"/>
      <c r="C80" s="77"/>
      <c r="D80" s="77"/>
      <c r="E80" s="80"/>
      <c r="F80" s="80"/>
      <c r="G80" s="80"/>
      <c r="H80" s="80"/>
      <c r="I80" s="80"/>
      <c r="J80" s="80"/>
      <c r="K80" s="80"/>
      <c r="L80" s="80"/>
      <c r="M80" s="78"/>
      <c r="N80" s="80"/>
      <c r="O80" s="80"/>
      <c r="P80" s="80">
        <f t="shared" ref="P80:P81" si="13">SUM(D80:O80)</f>
        <v>0</v>
      </c>
    </row>
    <row r="81" spans="1:16" s="56" customFormat="1" ht="37.5" customHeight="1" x14ac:dyDescent="0.3">
      <c r="A81" s="80" t="s">
        <v>75</v>
      </c>
      <c r="B81" s="77"/>
      <c r="C81" s="77"/>
      <c r="D81" s="77"/>
      <c r="E81" s="80"/>
      <c r="F81" s="80"/>
      <c r="G81" s="80"/>
      <c r="H81" s="80"/>
      <c r="I81" s="80"/>
      <c r="J81" s="80"/>
      <c r="K81" s="80"/>
      <c r="L81" s="80"/>
      <c r="M81" s="78"/>
      <c r="N81" s="80"/>
      <c r="O81" s="80"/>
      <c r="P81" s="80">
        <f t="shared" si="13"/>
        <v>0</v>
      </c>
    </row>
    <row r="82" spans="1:16" s="56" customFormat="1" ht="37.5" customHeight="1" x14ac:dyDescent="0.3">
      <c r="A82" s="84" t="s">
        <v>76</v>
      </c>
      <c r="B82" s="74">
        <f>SUM(B83)</f>
        <v>0</v>
      </c>
      <c r="C82" s="74">
        <f t="shared" ref="C82:P82" si="14">SUM(C83)</f>
        <v>0</v>
      </c>
      <c r="D82" s="74">
        <f t="shared" si="14"/>
        <v>0</v>
      </c>
      <c r="E82" s="75">
        <f t="shared" si="14"/>
        <v>0</v>
      </c>
      <c r="F82" s="75">
        <f t="shared" si="14"/>
        <v>0</v>
      </c>
      <c r="G82" s="75">
        <f t="shared" si="14"/>
        <v>0</v>
      </c>
      <c r="H82" s="75">
        <f t="shared" si="14"/>
        <v>0</v>
      </c>
      <c r="I82" s="75">
        <f t="shared" si="14"/>
        <v>0</v>
      </c>
      <c r="J82" s="75">
        <f t="shared" si="14"/>
        <v>0</v>
      </c>
      <c r="K82" s="75">
        <f t="shared" si="14"/>
        <v>0</v>
      </c>
      <c r="L82" s="75">
        <f t="shared" si="14"/>
        <v>0</v>
      </c>
      <c r="M82" s="76">
        <f t="shared" si="14"/>
        <v>0</v>
      </c>
      <c r="N82" s="75">
        <f t="shared" si="14"/>
        <v>0</v>
      </c>
      <c r="O82" s="75">
        <f t="shared" si="14"/>
        <v>0</v>
      </c>
      <c r="P82" s="75">
        <f t="shared" si="14"/>
        <v>0</v>
      </c>
    </row>
    <row r="83" spans="1:16" s="56" customFormat="1" ht="37.5" customHeight="1" x14ac:dyDescent="0.3">
      <c r="A83" s="85" t="s">
        <v>132</v>
      </c>
      <c r="B83" s="77"/>
      <c r="C83" s="77"/>
      <c r="D83" s="77"/>
      <c r="E83" s="80"/>
      <c r="F83" s="80"/>
      <c r="G83" s="80"/>
      <c r="H83" s="80"/>
      <c r="I83" s="80"/>
      <c r="J83" s="80"/>
      <c r="K83" s="80"/>
      <c r="L83" s="80"/>
      <c r="M83" s="78"/>
      <c r="N83" s="80"/>
      <c r="O83" s="80"/>
      <c r="P83" s="80">
        <f t="shared" ref="P83" si="15">SUM(D83:O83)</f>
        <v>0</v>
      </c>
    </row>
    <row r="84" spans="1:16" s="56" customFormat="1" ht="33.75" customHeight="1" x14ac:dyDescent="0.3">
      <c r="A84" s="64" t="s">
        <v>65</v>
      </c>
      <c r="B84" s="65">
        <f>+B82+B79+B76+B68+B63+B53+B46+B37+B27+B17+B11</f>
        <v>688196139.28999996</v>
      </c>
      <c r="C84" s="66">
        <f t="shared" ref="C84:P84" si="16">+C82+C79+C76+C68+C63+C53+C46+C37+C27+C17+C11</f>
        <v>0</v>
      </c>
      <c r="D84" s="65">
        <f t="shared" si="16"/>
        <v>63982317.369999997</v>
      </c>
      <c r="E84" s="65">
        <f>+E82+E79+E76+E68+E63+E53+E46+E37+E27+E17+E11</f>
        <v>56640932.359999999</v>
      </c>
      <c r="F84" s="65">
        <f t="shared" si="16"/>
        <v>61235176.060000002</v>
      </c>
      <c r="G84" s="65">
        <f t="shared" si="16"/>
        <v>55504405.419999994</v>
      </c>
      <c r="H84" s="65">
        <f t="shared" si="16"/>
        <v>0</v>
      </c>
      <c r="I84" s="65">
        <f t="shared" si="16"/>
        <v>0</v>
      </c>
      <c r="J84" s="65">
        <f t="shared" si="16"/>
        <v>0</v>
      </c>
      <c r="K84" s="65">
        <f t="shared" si="16"/>
        <v>0</v>
      </c>
      <c r="L84" s="65">
        <f t="shared" si="16"/>
        <v>0</v>
      </c>
      <c r="M84" s="65">
        <f t="shared" si="16"/>
        <v>0</v>
      </c>
      <c r="N84" s="65">
        <f t="shared" si="16"/>
        <v>0</v>
      </c>
      <c r="O84" s="65">
        <f t="shared" si="16"/>
        <v>0</v>
      </c>
      <c r="P84" s="65">
        <f t="shared" si="16"/>
        <v>237362831.20999998</v>
      </c>
    </row>
    <row r="86" spans="1:16" ht="15.75" thickBot="1" x14ac:dyDescent="0.3">
      <c r="E86" s="44"/>
      <c r="F86" s="44"/>
      <c r="J86" s="44"/>
    </row>
    <row r="87" spans="1:16" ht="55.5" customHeight="1" thickBot="1" x14ac:dyDescent="0.3">
      <c r="A87" s="89" t="s">
        <v>147</v>
      </c>
    </row>
    <row r="88" spans="1:16" ht="78" customHeight="1" thickBot="1" x14ac:dyDescent="0.3">
      <c r="A88" s="89" t="s">
        <v>148</v>
      </c>
    </row>
    <row r="89" spans="1:16" ht="118.5" customHeight="1" thickBot="1" x14ac:dyDescent="0.3">
      <c r="A89" s="90" t="s">
        <v>149</v>
      </c>
    </row>
    <row r="90" spans="1:16" ht="21" customHeight="1" x14ac:dyDescent="0.25"/>
    <row r="91" spans="1:16" ht="21" customHeight="1" x14ac:dyDescent="0.25"/>
    <row r="92" spans="1:16" ht="21" customHeight="1" x14ac:dyDescent="0.25"/>
    <row r="93" spans="1:16" x14ac:dyDescent="0.25">
      <c r="A93" s="27"/>
      <c r="I93" s="27"/>
      <c r="K93" s="27"/>
    </row>
    <row r="94" spans="1:16" x14ac:dyDescent="0.25">
      <c r="A94" s="27"/>
      <c r="I94" s="27"/>
    </row>
    <row r="95" spans="1:16" x14ac:dyDescent="0.25">
      <c r="A95" s="27" t="s">
        <v>102</v>
      </c>
      <c r="B95" s="27"/>
      <c r="E95" s="27"/>
      <c r="I95" s="27" t="s">
        <v>104</v>
      </c>
      <c r="K95" s="27"/>
    </row>
    <row r="96" spans="1:16" x14ac:dyDescent="0.25">
      <c r="A96" s="27"/>
      <c r="B96" s="27"/>
      <c r="E96" s="27"/>
      <c r="I96" s="27"/>
      <c r="K96" s="27"/>
    </row>
    <row r="97" spans="1:16" x14ac:dyDescent="0.25">
      <c r="A97" s="27"/>
      <c r="B97" s="27"/>
      <c r="E97" s="27"/>
      <c r="I97" s="27"/>
      <c r="K97" s="27"/>
    </row>
    <row r="98" spans="1:16" x14ac:dyDescent="0.25">
      <c r="A98" s="27"/>
      <c r="B98" s="27"/>
      <c r="E98" s="27"/>
      <c r="I98" s="27"/>
      <c r="K98" s="27"/>
    </row>
    <row r="99" spans="1:16" x14ac:dyDescent="0.25">
      <c r="A99" s="27"/>
      <c r="B99" s="27"/>
      <c r="E99" s="27"/>
      <c r="I99" s="27"/>
      <c r="K99" s="27"/>
    </row>
    <row r="100" spans="1:16" x14ac:dyDescent="0.25">
      <c r="A100" s="27"/>
      <c r="B100" s="27"/>
      <c r="E100" s="27"/>
      <c r="I100" s="27"/>
      <c r="K100" s="27"/>
    </row>
    <row r="101" spans="1:16" x14ac:dyDescent="0.25">
      <c r="A101" s="27"/>
      <c r="B101" s="27"/>
      <c r="E101" s="27"/>
      <c r="I101" s="27"/>
      <c r="K101" s="27"/>
    </row>
    <row r="102" spans="1:16" x14ac:dyDescent="0.25">
      <c r="A102" s="27"/>
      <c r="B102" s="27"/>
      <c r="E102" s="27"/>
      <c r="I102" s="27"/>
      <c r="K102" s="27"/>
    </row>
    <row r="103" spans="1:16" x14ac:dyDescent="0.25">
      <c r="A103" s="27"/>
      <c r="B103" s="27"/>
      <c r="I103" s="27"/>
      <c r="K103" s="27"/>
    </row>
    <row r="104" spans="1:16" x14ac:dyDescent="0.25">
      <c r="A104" s="27"/>
      <c r="B104" s="27"/>
      <c r="I104" s="27"/>
      <c r="K104" s="27"/>
    </row>
    <row r="105" spans="1:16" x14ac:dyDescent="0.25">
      <c r="A105" s="54"/>
      <c r="B105" s="27"/>
      <c r="E105" s="107"/>
      <c r="F105" s="107"/>
      <c r="I105" s="54"/>
      <c r="J105" s="60"/>
      <c r="K105" s="54"/>
      <c r="L105" s="54"/>
      <c r="M105" s="54"/>
      <c r="N105" s="54"/>
      <c r="O105" s="54"/>
      <c r="P105" s="54"/>
    </row>
    <row r="106" spans="1:16" ht="23.25" x14ac:dyDescent="0.35">
      <c r="A106" s="87" t="s">
        <v>142</v>
      </c>
      <c r="B106" s="87"/>
      <c r="C106" s="88"/>
      <c r="D106" s="88"/>
      <c r="E106" s="106"/>
      <c r="F106" s="106"/>
      <c r="G106" s="88"/>
      <c r="H106" s="88"/>
      <c r="I106" s="108" t="s">
        <v>143</v>
      </c>
      <c r="J106" s="108"/>
      <c r="K106" s="108"/>
      <c r="L106" s="108"/>
      <c r="M106" s="108"/>
      <c r="N106" s="108"/>
      <c r="O106" s="108"/>
      <c r="P106" s="108"/>
    </row>
    <row r="107" spans="1:16" ht="23.25" x14ac:dyDescent="0.35">
      <c r="A107" s="87" t="s">
        <v>140</v>
      </c>
      <c r="B107" s="87"/>
      <c r="C107" s="88"/>
      <c r="D107" s="88"/>
      <c r="E107" s="87"/>
      <c r="F107" s="88"/>
      <c r="G107" s="88"/>
      <c r="H107" s="88"/>
      <c r="I107" s="108" t="s">
        <v>105</v>
      </c>
      <c r="J107" s="108"/>
      <c r="K107" s="108"/>
      <c r="L107" s="108"/>
      <c r="M107" s="108"/>
      <c r="N107" s="108"/>
      <c r="O107" s="108"/>
      <c r="P107" s="108"/>
    </row>
    <row r="108" spans="1:16" ht="23.25" x14ac:dyDescent="0.35">
      <c r="A108" s="87"/>
      <c r="B108" s="88"/>
      <c r="C108" s="88"/>
      <c r="D108" s="88"/>
      <c r="E108" s="88"/>
      <c r="F108" s="88"/>
      <c r="G108" s="88"/>
      <c r="H108" s="88"/>
      <c r="I108" s="87"/>
      <c r="J108" s="88"/>
      <c r="K108" s="88"/>
      <c r="L108" s="88"/>
      <c r="M108" s="88"/>
      <c r="N108" s="88"/>
      <c r="O108" s="88"/>
      <c r="P108" s="88"/>
    </row>
    <row r="109" spans="1:16" x14ac:dyDescent="0.25">
      <c r="A109" s="27"/>
      <c r="I109" s="27"/>
      <c r="K109" s="27"/>
    </row>
  </sheetData>
  <mergeCells count="13">
    <mergeCell ref="E106:F106"/>
    <mergeCell ref="E105:F105"/>
    <mergeCell ref="I106:P106"/>
    <mergeCell ref="I107:P107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2"/>
  <sheetViews>
    <sheetView showGridLines="0" topLeftCell="A10" workbookViewId="0">
      <selection activeCell="E15" sqref="E15"/>
    </sheetView>
  </sheetViews>
  <sheetFormatPr baseColWidth="10" defaultColWidth="11.42578125" defaultRowHeight="15" x14ac:dyDescent="0.25"/>
  <cols>
    <col min="1" max="1" width="35.5703125" customWidth="1"/>
    <col min="2" max="2" width="15.42578125" customWidth="1"/>
    <col min="3" max="3" width="14.140625" bestFit="1" customWidth="1"/>
    <col min="4" max="4" width="13.140625" bestFit="1" customWidth="1"/>
    <col min="5" max="5" width="13.140625" customWidth="1"/>
    <col min="6" max="6" width="13.85546875" customWidth="1"/>
    <col min="7" max="7" width="6" bestFit="1" customWidth="1"/>
    <col min="8" max="8" width="5.7109375" bestFit="1" customWidth="1"/>
    <col min="9" max="9" width="5.140625" bestFit="1" customWidth="1"/>
    <col min="10" max="10" width="7.5703125" bestFit="1" customWidth="1"/>
    <col min="11" max="11" width="11.42578125" bestFit="1" customWidth="1"/>
    <col min="12" max="12" width="8.140625" bestFit="1" customWidth="1"/>
    <col min="13" max="13" width="11.42578125" bestFit="1" customWidth="1"/>
    <col min="14" max="14" width="10.140625" bestFit="1" customWidth="1"/>
    <col min="15" max="15" width="14.140625" bestFit="1" customWidth="1"/>
    <col min="16" max="16" width="12.140625" bestFit="1" customWidth="1"/>
  </cols>
  <sheetData>
    <row r="2" spans="1:17" ht="28.5" customHeight="1" x14ac:dyDescent="0.25">
      <c r="A2" s="94" t="s">
        <v>101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7" ht="21" customHeight="1" x14ac:dyDescent="0.25">
      <c r="A3" s="96" t="s">
        <v>110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7" ht="15.75" x14ac:dyDescent="0.25">
      <c r="A4" s="117" t="s">
        <v>141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7" ht="15.75" customHeight="1" x14ac:dyDescent="0.25">
      <c r="A5" s="104" t="s">
        <v>100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7" ht="15.75" customHeight="1" x14ac:dyDescent="0.25">
      <c r="A6" s="105" t="s">
        <v>79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8" spans="1:17" ht="25.5" customHeight="1" x14ac:dyDescent="0.25">
      <c r="A8" s="91" t="s">
        <v>66</v>
      </c>
      <c r="B8" s="92" t="s">
        <v>96</v>
      </c>
      <c r="C8" s="114" t="s">
        <v>93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7" x14ac:dyDescent="0.25">
      <c r="A9" s="112"/>
      <c r="B9" s="113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1"/>
      <c r="C10" s="49"/>
      <c r="D10" s="49"/>
      <c r="E10" s="49"/>
      <c r="F10" s="49"/>
      <c r="G10" s="49"/>
      <c r="H10" s="49"/>
      <c r="I10" s="49"/>
      <c r="J10" s="49"/>
      <c r="K10" s="49"/>
      <c r="L10" s="21"/>
      <c r="M10" s="21"/>
      <c r="N10" s="21"/>
      <c r="O10" s="21"/>
      <c r="P10" s="46"/>
      <c r="Q10" s="45">
        <f>+P10-L10</f>
        <v>0</v>
      </c>
    </row>
    <row r="11" spans="1:17" x14ac:dyDescent="0.25">
      <c r="A11" s="25" t="s">
        <v>17</v>
      </c>
      <c r="B11" s="42">
        <f>SUM(B12:B12)</f>
        <v>43918806.229999997</v>
      </c>
      <c r="C11" s="42">
        <f t="shared" ref="C11:O11" si="0">SUM(C12:C12)</f>
        <v>3494041.42</v>
      </c>
      <c r="D11" s="50">
        <f t="shared" si="0"/>
        <v>1508587.2</v>
      </c>
      <c r="E11" s="50">
        <f t="shared" si="0"/>
        <v>1372418.21</v>
      </c>
      <c r="F11" s="50">
        <f t="shared" si="0"/>
        <v>5109304.46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26">
        <f t="shared" si="0"/>
        <v>0</v>
      </c>
      <c r="N11" s="26">
        <f t="shared" si="0"/>
        <v>0</v>
      </c>
      <c r="O11" s="50">
        <f t="shared" si="0"/>
        <v>11484351.289999999</v>
      </c>
    </row>
    <row r="12" spans="1:17" ht="15.75" x14ac:dyDescent="0.25">
      <c r="A12" s="23" t="s">
        <v>21</v>
      </c>
      <c r="B12" s="61">
        <v>43918806.229999997</v>
      </c>
      <c r="C12" s="61">
        <v>3494041.42</v>
      </c>
      <c r="D12" s="61">
        <v>1508587.2</v>
      </c>
      <c r="E12" s="61">
        <v>1372418.21</v>
      </c>
      <c r="F12" s="61">
        <v>5109304.46</v>
      </c>
      <c r="G12" s="43"/>
      <c r="H12" s="43"/>
      <c r="I12" s="43"/>
      <c r="J12" s="43"/>
      <c r="K12" s="61"/>
      <c r="L12" s="62"/>
      <c r="M12" s="61"/>
      <c r="N12" s="43"/>
      <c r="O12" s="59">
        <f>SUM(C12:N12)</f>
        <v>11484351.289999999</v>
      </c>
    </row>
    <row r="14" spans="1:17" ht="15.75" thickBot="1" x14ac:dyDescent="0.3">
      <c r="I14" s="44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7"/>
    </row>
    <row r="20" spans="1:6" x14ac:dyDescent="0.25">
      <c r="A20" s="27" t="s">
        <v>102</v>
      </c>
      <c r="F20" s="27"/>
    </row>
    <row r="21" spans="1:6" x14ac:dyDescent="0.25">
      <c r="A21" s="27" t="s">
        <v>109</v>
      </c>
      <c r="F21" s="27"/>
    </row>
    <row r="22" spans="1:6" x14ac:dyDescent="0.25">
      <c r="A22" s="27" t="s">
        <v>103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25" t="s">
        <v>78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3:17" ht="21" customHeight="1" x14ac:dyDescent="0.25">
      <c r="C4" s="119" t="s">
        <v>67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3:17" ht="15.75" x14ac:dyDescent="0.25">
      <c r="C5" s="121" t="s">
        <v>68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3:17" ht="15.75" customHeight="1" x14ac:dyDescent="0.25">
      <c r="C6" s="123" t="s">
        <v>94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3:17" ht="15.75" customHeight="1" x14ac:dyDescent="0.25">
      <c r="C7" s="124" t="s">
        <v>79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2026-05-05T19:10:37Z</cp:lastPrinted>
  <dcterms:created xsi:type="dcterms:W3CDTF">2021-07-29T18:58:50Z</dcterms:created>
  <dcterms:modified xsi:type="dcterms:W3CDTF">2026-05-07T14:46:22Z</dcterms:modified>
</cp:coreProperties>
</file>